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hared/Marketing/website/"/>
    </mc:Choice>
  </mc:AlternateContent>
  <xr:revisionPtr revIDLastSave="0" documentId="8_{97481CE4-B357-B04B-9EE7-A108519C74F2}" xr6:coauthVersionLast="47" xr6:coauthVersionMax="47" xr10:uidLastSave="{00000000-0000-0000-0000-000000000000}"/>
  <bookViews>
    <workbookView xWindow="8160" yWindow="1280" windowWidth="18060" windowHeight="13640" xr2:uid="{00000000-000D-0000-FFFF-FFFF00000000}"/>
  </bookViews>
  <sheets>
    <sheet name="2022 Proforma" sheetId="1" r:id="rId1"/>
    <sheet name="Rents" sheetId="3" r:id="rId2"/>
    <sheet name="Zones" sheetId="4" r:id="rId3"/>
  </sheets>
  <definedNames>
    <definedName name="_xlnm.Print_Area" localSheetId="0">'2022 Proforma'!$A$1:$N$432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4" i="1" l="1"/>
  <c r="N189" i="1"/>
  <c r="G380" i="1" l="1"/>
  <c r="H97" i="1" l="1"/>
  <c r="H98" i="1"/>
  <c r="L308" i="1" l="1"/>
  <c r="E182" i="1" l="1"/>
  <c r="J182" i="1"/>
  <c r="I182" i="1"/>
  <c r="H182" i="1"/>
  <c r="G182" i="1"/>
  <c r="F182" i="1"/>
  <c r="F340" i="1" l="1"/>
  <c r="G340" i="1"/>
  <c r="H340" i="1"/>
  <c r="I340" i="1"/>
  <c r="J340" i="1"/>
  <c r="K340" i="1"/>
  <c r="L340" i="1"/>
  <c r="E340" i="1"/>
  <c r="F324" i="1"/>
  <c r="G324" i="1"/>
  <c r="H324" i="1"/>
  <c r="I324" i="1"/>
  <c r="J324" i="1"/>
  <c r="K324" i="1"/>
  <c r="L324" i="1"/>
  <c r="E324" i="1"/>
  <c r="F308" i="1"/>
  <c r="G308" i="1"/>
  <c r="H308" i="1"/>
  <c r="I308" i="1"/>
  <c r="J308" i="1"/>
  <c r="K308" i="1"/>
  <c r="E308" i="1"/>
  <c r="F292" i="1"/>
  <c r="G292" i="1"/>
  <c r="H292" i="1"/>
  <c r="I292" i="1"/>
  <c r="J292" i="1"/>
  <c r="K292" i="1"/>
  <c r="L292" i="1"/>
  <c r="E292" i="1"/>
  <c r="E275" i="1"/>
  <c r="F276" i="1"/>
  <c r="G276" i="1"/>
  <c r="H276" i="1"/>
  <c r="I276" i="1"/>
  <c r="J276" i="1"/>
  <c r="K276" i="1"/>
  <c r="L276" i="1"/>
  <c r="E276" i="1"/>
  <c r="E274" i="1"/>
  <c r="E262" i="1"/>
  <c r="H71" i="1"/>
  <c r="M324" i="1" l="1"/>
  <c r="M292" i="1"/>
  <c r="M276" i="1"/>
  <c r="M308" i="1"/>
  <c r="G376" i="1"/>
  <c r="M340" i="1" l="1"/>
  <c r="L419" i="1" l="1"/>
  <c r="O234" i="1"/>
  <c r="H45" i="1"/>
  <c r="E24" i="1"/>
  <c r="A205" i="1"/>
  <c r="A204" i="1"/>
  <c r="A203" i="1"/>
  <c r="A202" i="1"/>
  <c r="A201" i="1"/>
  <c r="A200" i="1"/>
  <c r="A199" i="1"/>
  <c r="A198" i="1"/>
  <c r="A197" i="1"/>
  <c r="N206" i="1" l="1"/>
  <c r="A28" i="3"/>
  <c r="Z28" i="3"/>
  <c r="A27" i="3"/>
  <c r="Z27" i="3" s="1"/>
  <c r="A26" i="3"/>
  <c r="Z26" i="3" s="1"/>
  <c r="A25" i="3"/>
  <c r="Z25" i="3" s="1"/>
  <c r="A24" i="3"/>
  <c r="Z24" i="3" s="1"/>
  <c r="A23" i="3"/>
  <c r="Z23" i="3" s="1"/>
  <c r="A22" i="3"/>
  <c r="Z22" i="3" s="1"/>
  <c r="A21" i="3"/>
  <c r="Z21" i="3" s="1"/>
  <c r="A20" i="3"/>
  <c r="Z20" i="3" s="1"/>
  <c r="A19" i="3"/>
  <c r="Z19" i="3" s="1"/>
  <c r="A18" i="3"/>
  <c r="Z18" i="3"/>
  <c r="A17" i="3"/>
  <c r="Z17" i="3" s="1"/>
  <c r="A16" i="3"/>
  <c r="Z16" i="3" s="1"/>
  <c r="A15" i="3"/>
  <c r="Z15" i="3" s="1"/>
  <c r="A14" i="3"/>
  <c r="Z14" i="3"/>
  <c r="A13" i="3"/>
  <c r="A12" i="3"/>
  <c r="Z12" i="3" s="1"/>
  <c r="A11" i="3"/>
  <c r="Z11" i="3" s="1"/>
  <c r="Z5" i="3"/>
  <c r="E208" i="1"/>
  <c r="E211" i="1" s="1"/>
  <c r="O31" i="3"/>
  <c r="Y30" i="3"/>
  <c r="Y31" i="3" s="1"/>
  <c r="X30" i="3"/>
  <c r="X31" i="3" s="1"/>
  <c r="U30" i="3"/>
  <c r="U31" i="3"/>
  <c r="R30" i="3"/>
  <c r="R31" i="3" s="1"/>
  <c r="O30" i="3"/>
  <c r="L30" i="3"/>
  <c r="L31" i="3"/>
  <c r="K30" i="3"/>
  <c r="K31" i="3"/>
  <c r="J30" i="3"/>
  <c r="J31" i="3"/>
  <c r="I30" i="3"/>
  <c r="I31" i="3" s="1"/>
  <c r="M30" i="3"/>
  <c r="M31" i="3"/>
  <c r="N30" i="3"/>
  <c r="N31" i="3" s="1"/>
  <c r="P30" i="3"/>
  <c r="P31" i="3" s="1"/>
  <c r="Q30" i="3"/>
  <c r="Q31" i="3" s="1"/>
  <c r="S30" i="3"/>
  <c r="S31" i="3" s="1"/>
  <c r="T30" i="3"/>
  <c r="T31" i="3" s="1"/>
  <c r="V30" i="3"/>
  <c r="V31" i="3" s="1"/>
  <c r="W30" i="3"/>
  <c r="W31" i="3"/>
  <c r="H30" i="3"/>
  <c r="H31" i="3"/>
  <c r="G30" i="3"/>
  <c r="G31" i="3" s="1"/>
  <c r="F30" i="3"/>
  <c r="F31" i="3" s="1"/>
  <c r="E30" i="3"/>
  <c r="E31" i="3"/>
  <c r="Z13" i="3"/>
  <c r="N197" i="1"/>
  <c r="L179" i="1"/>
  <c r="K183" i="1"/>
  <c r="K181" i="1"/>
  <c r="L36" i="1"/>
  <c r="J183" i="1"/>
  <c r="I183" i="1"/>
  <c r="H183" i="1"/>
  <c r="G183" i="1"/>
  <c r="F183" i="1"/>
  <c r="E183" i="1"/>
  <c r="J406" i="1"/>
  <c r="G379" i="1"/>
  <c r="G378" i="1"/>
  <c r="N213" i="1"/>
  <c r="N212" i="1"/>
  <c r="N191" i="1"/>
  <c r="F207" i="1"/>
  <c r="I207" i="1"/>
  <c r="H207" i="1"/>
  <c r="G207" i="1"/>
  <c r="M51" i="1"/>
  <c r="L51" i="1"/>
  <c r="H415" i="1"/>
  <c r="H92" i="1"/>
  <c r="E207" i="1"/>
  <c r="A10" i="3"/>
  <c r="Z10" i="3"/>
  <c r="A9" i="3"/>
  <c r="Z9" i="3" s="1"/>
  <c r="A8" i="3"/>
  <c r="Z8" i="3"/>
  <c r="N56" i="1"/>
  <c r="F151" i="1"/>
  <c r="H151" i="1" s="1"/>
  <c r="F142" i="1"/>
  <c r="F134" i="1"/>
  <c r="F125" i="1"/>
  <c r="H125" i="1" s="1"/>
  <c r="F112" i="1"/>
  <c r="G381" i="1" s="1"/>
  <c r="F100" i="1"/>
  <c r="H100" i="1" s="1"/>
  <c r="F85" i="1"/>
  <c r="H85" i="1" s="1"/>
  <c r="F66" i="1"/>
  <c r="F50" i="1"/>
  <c r="H50" i="1" s="1"/>
  <c r="F39" i="1"/>
  <c r="H39" i="1" s="1"/>
  <c r="M207" i="1"/>
  <c r="L207" i="1"/>
  <c r="K207" i="1"/>
  <c r="J207" i="1"/>
  <c r="J181" i="1"/>
  <c r="H167" i="1"/>
  <c r="H411" i="1"/>
  <c r="H405" i="1"/>
  <c r="H395" i="1"/>
  <c r="G384" i="1"/>
  <c r="G383" i="1"/>
  <c r="G382" i="1"/>
  <c r="G377" i="1"/>
  <c r="G375" i="1"/>
  <c r="L338" i="1"/>
  <c r="K338" i="1"/>
  <c r="J338" i="1"/>
  <c r="I338" i="1"/>
  <c r="H338" i="1"/>
  <c r="G338" i="1"/>
  <c r="F338" i="1"/>
  <c r="E338" i="1"/>
  <c r="L322" i="1"/>
  <c r="K322" i="1"/>
  <c r="J322" i="1"/>
  <c r="I322" i="1"/>
  <c r="H322" i="1"/>
  <c r="G322" i="1"/>
  <c r="F322" i="1"/>
  <c r="E322" i="1"/>
  <c r="L306" i="1"/>
  <c r="K306" i="1"/>
  <c r="J306" i="1"/>
  <c r="I306" i="1"/>
  <c r="H306" i="1"/>
  <c r="G306" i="1"/>
  <c r="F306" i="1"/>
  <c r="E306" i="1"/>
  <c r="L290" i="1"/>
  <c r="K290" i="1"/>
  <c r="J290" i="1"/>
  <c r="I290" i="1"/>
  <c r="H290" i="1"/>
  <c r="G290" i="1"/>
  <c r="F290" i="1"/>
  <c r="E290" i="1"/>
  <c r="L274" i="1"/>
  <c r="K274" i="1"/>
  <c r="J274" i="1"/>
  <c r="I274" i="1"/>
  <c r="H274" i="1"/>
  <c r="G274" i="1"/>
  <c r="F274" i="1"/>
  <c r="N205" i="1"/>
  <c r="N204" i="1"/>
  <c r="K208" i="1"/>
  <c r="K211" i="1" s="1"/>
  <c r="N203" i="1"/>
  <c r="N202" i="1"/>
  <c r="N200" i="1"/>
  <c r="G208" i="1"/>
  <c r="G211" i="1" s="1"/>
  <c r="N198" i="1"/>
  <c r="N210" i="1"/>
  <c r="N190" i="1"/>
  <c r="N192" i="1" s="1"/>
  <c r="E181" i="1"/>
  <c r="F181" i="1"/>
  <c r="G181" i="1"/>
  <c r="H181" i="1"/>
  <c r="I181" i="1"/>
  <c r="N194" i="1"/>
  <c r="F73" i="1"/>
  <c r="H73" i="1" s="1"/>
  <c r="E273" i="1"/>
  <c r="F275" i="1"/>
  <c r="G275" i="1"/>
  <c r="H275" i="1"/>
  <c r="I275" i="1"/>
  <c r="J275" i="1"/>
  <c r="K275" i="1"/>
  <c r="L275" i="1"/>
  <c r="E291" i="1"/>
  <c r="F291" i="1"/>
  <c r="G291" i="1"/>
  <c r="H291" i="1"/>
  <c r="I291" i="1"/>
  <c r="J291" i="1"/>
  <c r="K291" i="1"/>
  <c r="L291" i="1"/>
  <c r="E307" i="1"/>
  <c r="F307" i="1"/>
  <c r="G307" i="1"/>
  <c r="H307" i="1"/>
  <c r="I307" i="1"/>
  <c r="J307" i="1"/>
  <c r="K307" i="1"/>
  <c r="L307" i="1"/>
  <c r="E323" i="1"/>
  <c r="F323" i="1"/>
  <c r="G323" i="1"/>
  <c r="H323" i="1"/>
  <c r="I323" i="1"/>
  <c r="J323" i="1"/>
  <c r="K323" i="1"/>
  <c r="L323" i="1"/>
  <c r="E339" i="1"/>
  <c r="F339" i="1"/>
  <c r="G339" i="1"/>
  <c r="H339" i="1"/>
  <c r="I339" i="1"/>
  <c r="J339" i="1"/>
  <c r="K339" i="1"/>
  <c r="L339" i="1"/>
  <c r="F273" i="1"/>
  <c r="G273" i="1"/>
  <c r="H273" i="1"/>
  <c r="I273" i="1"/>
  <c r="J273" i="1"/>
  <c r="K273" i="1"/>
  <c r="L273" i="1"/>
  <c r="E289" i="1"/>
  <c r="F289" i="1"/>
  <c r="G289" i="1"/>
  <c r="H289" i="1"/>
  <c r="I289" i="1"/>
  <c r="J289" i="1"/>
  <c r="K289" i="1"/>
  <c r="L289" i="1"/>
  <c r="E305" i="1"/>
  <c r="F305" i="1"/>
  <c r="G305" i="1"/>
  <c r="H305" i="1"/>
  <c r="I305" i="1"/>
  <c r="J305" i="1"/>
  <c r="K305" i="1"/>
  <c r="L305" i="1"/>
  <c r="E321" i="1"/>
  <c r="F321" i="1"/>
  <c r="G321" i="1"/>
  <c r="H321" i="1"/>
  <c r="I321" i="1"/>
  <c r="J321" i="1"/>
  <c r="K321" i="1"/>
  <c r="L321" i="1"/>
  <c r="E337" i="1"/>
  <c r="F337" i="1"/>
  <c r="G337" i="1"/>
  <c r="H337" i="1"/>
  <c r="I337" i="1"/>
  <c r="J337" i="1"/>
  <c r="K337" i="1"/>
  <c r="L337" i="1"/>
  <c r="N234" i="1"/>
  <c r="E235" i="1"/>
  <c r="E245" i="1"/>
  <c r="E253" i="1"/>
  <c r="E260" i="1"/>
  <c r="H56" i="1"/>
  <c r="F270" i="1"/>
  <c r="G270" i="1" s="1"/>
  <c r="H270" i="1" s="1"/>
  <c r="I270" i="1" s="1"/>
  <c r="J270" i="1" s="1"/>
  <c r="K270" i="1" s="1"/>
  <c r="L270" i="1" s="1"/>
  <c r="E286" i="1" s="1"/>
  <c r="F286" i="1" s="1"/>
  <c r="G286" i="1" s="1"/>
  <c r="H286" i="1" s="1"/>
  <c r="I286" i="1" s="1"/>
  <c r="J286" i="1" s="1"/>
  <c r="K286" i="1" s="1"/>
  <c r="L286" i="1" s="1"/>
  <c r="E302" i="1" s="1"/>
  <c r="F302" i="1" s="1"/>
  <c r="G302" i="1" s="1"/>
  <c r="H302" i="1" s="1"/>
  <c r="I302" i="1" s="1"/>
  <c r="J302" i="1" s="1"/>
  <c r="K302" i="1" s="1"/>
  <c r="L302" i="1" s="1"/>
  <c r="E318" i="1" s="1"/>
  <c r="F318" i="1" s="1"/>
  <c r="G318" i="1" s="1"/>
  <c r="H318" i="1" s="1"/>
  <c r="I318" i="1" s="1"/>
  <c r="J318" i="1" s="1"/>
  <c r="K318" i="1" s="1"/>
  <c r="L318" i="1" s="1"/>
  <c r="E334" i="1" s="1"/>
  <c r="F334" i="1" s="1"/>
  <c r="G334" i="1" s="1"/>
  <c r="H334" i="1" s="1"/>
  <c r="I334" i="1" s="1"/>
  <c r="J334" i="1" s="1"/>
  <c r="K334" i="1" s="1"/>
  <c r="L334" i="1" s="1"/>
  <c r="E269" i="1"/>
  <c r="F269" i="1" s="1"/>
  <c r="G269" i="1" s="1"/>
  <c r="H269" i="1" s="1"/>
  <c r="I269" i="1" s="1"/>
  <c r="J269" i="1" s="1"/>
  <c r="K269" i="1" s="1"/>
  <c r="L269" i="1" s="1"/>
  <c r="E285" i="1" s="1"/>
  <c r="F285" i="1" s="1"/>
  <c r="G285" i="1" s="1"/>
  <c r="H285" i="1" s="1"/>
  <c r="I285" i="1" s="1"/>
  <c r="J285" i="1" s="1"/>
  <c r="K285" i="1" s="1"/>
  <c r="L285" i="1" s="1"/>
  <c r="E301" i="1" s="1"/>
  <c r="F301" i="1" s="1"/>
  <c r="G301" i="1" s="1"/>
  <c r="H301" i="1" s="1"/>
  <c r="I301" i="1" s="1"/>
  <c r="J301" i="1" s="1"/>
  <c r="K301" i="1" s="1"/>
  <c r="L301" i="1" s="1"/>
  <c r="E317" i="1" s="1"/>
  <c r="F317" i="1" s="1"/>
  <c r="G317" i="1" s="1"/>
  <c r="H317" i="1" s="1"/>
  <c r="I317" i="1" s="1"/>
  <c r="J317" i="1" s="1"/>
  <c r="K317" i="1" s="1"/>
  <c r="L317" i="1" s="1"/>
  <c r="E333" i="1" s="1"/>
  <c r="F333" i="1" s="1"/>
  <c r="G333" i="1" s="1"/>
  <c r="H333" i="1" s="1"/>
  <c r="I333" i="1" s="1"/>
  <c r="J333" i="1" s="1"/>
  <c r="K333" i="1" s="1"/>
  <c r="L333" i="1" s="1"/>
  <c r="H89" i="1"/>
  <c r="H99" i="1"/>
  <c r="L32" i="1"/>
  <c r="L31" i="1"/>
  <c r="H63" i="1"/>
  <c r="L234" i="1"/>
  <c r="H65" i="1"/>
  <c r="H49" i="1"/>
  <c r="H47" i="1"/>
  <c r="H34" i="1"/>
  <c r="H35" i="1"/>
  <c r="H36" i="1"/>
  <c r="H37" i="1"/>
  <c r="H38" i="1"/>
  <c r="H43" i="1"/>
  <c r="H44" i="1"/>
  <c r="H46" i="1"/>
  <c r="H48" i="1"/>
  <c r="H54" i="1"/>
  <c r="H55" i="1"/>
  <c r="H57" i="1"/>
  <c r="H58" i="1"/>
  <c r="H59" i="1"/>
  <c r="H60" i="1"/>
  <c r="H61" i="1"/>
  <c r="H64" i="1"/>
  <c r="H70" i="1"/>
  <c r="H72" i="1"/>
  <c r="H77" i="1"/>
  <c r="H78" i="1"/>
  <c r="H79" i="1"/>
  <c r="H80" i="1"/>
  <c r="H81" i="1"/>
  <c r="H82" i="1"/>
  <c r="H83" i="1"/>
  <c r="H84" i="1"/>
  <c r="H90" i="1"/>
  <c r="H91" i="1"/>
  <c r="H93" i="1"/>
  <c r="H94" i="1"/>
  <c r="H95" i="1"/>
  <c r="H96" i="1"/>
  <c r="H104" i="1"/>
  <c r="H105" i="1"/>
  <c r="H106" i="1"/>
  <c r="H107" i="1"/>
  <c r="H108" i="1"/>
  <c r="H109" i="1"/>
  <c r="H110" i="1"/>
  <c r="H62" i="1"/>
  <c r="H111" i="1"/>
  <c r="H116" i="1"/>
  <c r="H117" i="1"/>
  <c r="H118" i="1"/>
  <c r="H119" i="1"/>
  <c r="H120" i="1"/>
  <c r="H121" i="1"/>
  <c r="H122" i="1"/>
  <c r="H123" i="1"/>
  <c r="H124" i="1"/>
  <c r="H129" i="1"/>
  <c r="H130" i="1"/>
  <c r="H131" i="1"/>
  <c r="H132" i="1"/>
  <c r="H133" i="1"/>
  <c r="H138" i="1"/>
  <c r="H139" i="1"/>
  <c r="H140" i="1"/>
  <c r="H141" i="1"/>
  <c r="H146" i="1"/>
  <c r="H147" i="1"/>
  <c r="H148" i="1"/>
  <c r="H149" i="1"/>
  <c r="H150" i="1"/>
  <c r="F166" i="1"/>
  <c r="M208" i="1"/>
  <c r="M211" i="1" s="1"/>
  <c r="N201" i="1"/>
  <c r="I208" i="1"/>
  <c r="I211" i="1" s="1"/>
  <c r="E261" i="1" l="1"/>
  <c r="I221" i="1" s="1"/>
  <c r="G385" i="1"/>
  <c r="L41" i="1"/>
  <c r="H142" i="1"/>
  <c r="G386" i="1"/>
  <c r="M53" i="1"/>
  <c r="L15" i="1" s="1"/>
  <c r="H399" i="1" s="1"/>
  <c r="H401" i="1" s="1"/>
  <c r="Z31" i="3"/>
  <c r="Z29" i="3"/>
  <c r="H112" i="1"/>
  <c r="N199" i="1"/>
  <c r="N208" i="1" s="1"/>
  <c r="M274" i="1"/>
  <c r="M306" i="1"/>
  <c r="J354" i="1"/>
  <c r="F153" i="1"/>
  <c r="F171" i="1" s="1"/>
  <c r="F208" i="1"/>
  <c r="F211" i="1" s="1"/>
  <c r="J208" i="1"/>
  <c r="J211" i="1" s="1"/>
  <c r="M275" i="1"/>
  <c r="H66" i="1"/>
  <c r="M291" i="1"/>
  <c r="M323" i="1"/>
  <c r="M307" i="1"/>
  <c r="L181" i="1"/>
  <c r="M290" i="1"/>
  <c r="M322" i="1"/>
  <c r="H134" i="1"/>
  <c r="L183" i="1"/>
  <c r="J360" i="1" s="1"/>
  <c r="M273" i="1"/>
  <c r="L208" i="1"/>
  <c r="L211" i="1" s="1"/>
  <c r="M321" i="1"/>
  <c r="M305" i="1"/>
  <c r="M289" i="1"/>
  <c r="H208" i="1"/>
  <c r="H211" i="1" s="1"/>
  <c r="G171" i="1" l="1"/>
  <c r="E171" i="1"/>
  <c r="I171" i="1"/>
  <c r="H171" i="1"/>
  <c r="E268" i="1"/>
  <c r="F268" i="1" s="1"/>
  <c r="G268" i="1" s="1"/>
  <c r="H268" i="1" s="1"/>
  <c r="M337" i="1"/>
  <c r="H391" i="1"/>
  <c r="M339" i="1"/>
  <c r="M338" i="1"/>
  <c r="G354" i="1"/>
  <c r="E164" i="1"/>
  <c r="E25" i="1"/>
  <c r="G43" i="1" s="1"/>
  <c r="L184" i="1"/>
  <c r="L185" i="1" s="1"/>
  <c r="F354" i="1"/>
  <c r="H153" i="1"/>
  <c r="N211" i="1"/>
  <c r="N214" i="1" s="1"/>
  <c r="N215" i="1" s="1"/>
  <c r="N217" i="1" s="1"/>
  <c r="E265" i="1" s="1"/>
  <c r="N209" i="1"/>
  <c r="L29" i="1"/>
  <c r="I364" i="1"/>
  <c r="I363" i="1"/>
  <c r="I362" i="1"/>
  <c r="J365" i="1"/>
  <c r="J361" i="1"/>
  <c r="G153" i="1" l="1"/>
  <c r="E21" i="1"/>
  <c r="G99" i="1"/>
  <c r="G116" i="1"/>
  <c r="G142" i="1"/>
  <c r="G56" i="1"/>
  <c r="J372" i="1"/>
  <c r="E17" i="1"/>
  <c r="G120" i="1"/>
  <c r="G107" i="1"/>
  <c r="G133" i="1"/>
  <c r="G131" i="1"/>
  <c r="F353" i="1"/>
  <c r="G80" i="1"/>
  <c r="G132" i="1"/>
  <c r="G117" i="1"/>
  <c r="G138" i="1"/>
  <c r="G60" i="1"/>
  <c r="G59" i="1"/>
  <c r="G49" i="1"/>
  <c r="E20" i="1"/>
  <c r="G104" i="1"/>
  <c r="G82" i="1"/>
  <c r="G48" i="1"/>
  <c r="G35" i="1"/>
  <c r="G65" i="1"/>
  <c r="G93" i="1"/>
  <c r="G77" i="1"/>
  <c r="G36" i="1"/>
  <c r="G44" i="1"/>
  <c r="G134" i="1"/>
  <c r="G54" i="1"/>
  <c r="G62" i="1"/>
  <c r="G39" i="1"/>
  <c r="G100" i="1"/>
  <c r="I365" i="1"/>
  <c r="G151" i="1"/>
  <c r="G79" i="1"/>
  <c r="G72" i="1"/>
  <c r="G55" i="1"/>
  <c r="G90" i="1"/>
  <c r="G61" i="1"/>
  <c r="G146" i="1"/>
  <c r="H409" i="1"/>
  <c r="H413" i="1" s="1"/>
  <c r="H417" i="1" s="1"/>
  <c r="G148" i="1"/>
  <c r="G123" i="1"/>
  <c r="G58" i="1"/>
  <c r="G125" i="1"/>
  <c r="G97" i="1"/>
  <c r="G149" i="1"/>
  <c r="G73" i="1"/>
  <c r="G98" i="1"/>
  <c r="G112" i="1"/>
  <c r="G57" i="1"/>
  <c r="G66" i="1"/>
  <c r="E22" i="1"/>
  <c r="L182" i="1" s="1"/>
  <c r="H184" i="1" s="1"/>
  <c r="G141" i="1"/>
  <c r="G89" i="1"/>
  <c r="G108" i="1"/>
  <c r="G106" i="1"/>
  <c r="G130" i="1"/>
  <c r="I361" i="1"/>
  <c r="G70" i="1"/>
  <c r="I360" i="1"/>
  <c r="G47" i="1"/>
  <c r="G64" i="1"/>
  <c r="G78" i="1"/>
  <c r="G83" i="1"/>
  <c r="G50" i="1"/>
  <c r="G63" i="1"/>
  <c r="G150" i="1"/>
  <c r="G85" i="1"/>
  <c r="G94" i="1"/>
  <c r="G129" i="1"/>
  <c r="G34" i="1"/>
  <c r="G118" i="1"/>
  <c r="G109" i="1"/>
  <c r="G81" i="1"/>
  <c r="G91" i="1"/>
  <c r="G124" i="1"/>
  <c r="G46" i="1"/>
  <c r="G121" i="1"/>
  <c r="G119" i="1"/>
  <c r="G92" i="1"/>
  <c r="G105" i="1"/>
  <c r="H372" i="1"/>
  <c r="H393" i="1" s="1"/>
  <c r="H397" i="1" s="1"/>
  <c r="G111" i="1"/>
  <c r="G38" i="1"/>
  <c r="E18" i="1"/>
  <c r="I174" i="1" s="1"/>
  <c r="G139" i="1"/>
  <c r="G122" i="1"/>
  <c r="G110" i="1"/>
  <c r="G140" i="1"/>
  <c r="G147" i="1"/>
  <c r="G37" i="1"/>
  <c r="G84" i="1"/>
  <c r="G96" i="1"/>
  <c r="G95" i="1"/>
  <c r="G45" i="1"/>
  <c r="G71" i="1"/>
  <c r="E28" i="1"/>
  <c r="F265" i="1"/>
  <c r="G352" i="1" s="1"/>
  <c r="E266" i="1"/>
  <c r="E267" i="1" s="1"/>
  <c r="F250" i="1" s="1"/>
  <c r="F352" i="1"/>
  <c r="M186" i="1"/>
  <c r="I268" i="1"/>
  <c r="H403" i="1" l="1"/>
  <c r="L403" i="1" s="1"/>
  <c r="L406" i="1" s="1"/>
  <c r="K407" i="1" s="1"/>
  <c r="E184" i="1"/>
  <c r="F184" i="1"/>
  <c r="G184" i="1"/>
  <c r="I184" i="1"/>
  <c r="J184" i="1"/>
  <c r="F244" i="1"/>
  <c r="F255" i="1"/>
  <c r="F256" i="1"/>
  <c r="F262" i="1"/>
  <c r="F241" i="1"/>
  <c r="F266" i="1"/>
  <c r="F267" i="1" s="1"/>
  <c r="F271" i="1" s="1"/>
  <c r="F277" i="1" s="1"/>
  <c r="F231" i="1"/>
  <c r="F240" i="1"/>
  <c r="F249" i="1"/>
  <c r="G265" i="1"/>
  <c r="H265" i="1" s="1"/>
  <c r="F253" i="1"/>
  <c r="F351" i="1"/>
  <c r="F245" i="1"/>
  <c r="F239" i="1"/>
  <c r="F230" i="1"/>
  <c r="F261" i="1"/>
  <c r="F350" i="1"/>
  <c r="F237" i="1"/>
  <c r="F242" i="1"/>
  <c r="E271" i="1"/>
  <c r="E277" i="1" s="1"/>
  <c r="F243" i="1"/>
  <c r="F258" i="1"/>
  <c r="F235" i="1"/>
  <c r="F228" i="1"/>
  <c r="F238" i="1"/>
  <c r="F229" i="1"/>
  <c r="F259" i="1"/>
  <c r="F234" i="1"/>
  <c r="F232" i="1"/>
  <c r="F252" i="1"/>
  <c r="F247" i="1"/>
  <c r="F227" i="1"/>
  <c r="F257" i="1"/>
  <c r="F248" i="1"/>
  <c r="F251" i="1"/>
  <c r="F233" i="1"/>
  <c r="J268" i="1"/>
  <c r="H407" i="1" l="1"/>
  <c r="H419" i="1" s="1"/>
  <c r="H422" i="1" s="1"/>
  <c r="M158" i="1" s="1"/>
  <c r="E163" i="1" s="1"/>
  <c r="G350" i="1"/>
  <c r="G351" i="1"/>
  <c r="H352" i="1"/>
  <c r="G266" i="1"/>
  <c r="G267" i="1" s="1"/>
  <c r="H350" i="1" s="1"/>
  <c r="F347" i="1"/>
  <c r="E278" i="1"/>
  <c r="H266" i="1"/>
  <c r="H267" i="1" s="1"/>
  <c r="I265" i="1"/>
  <c r="I352" i="1"/>
  <c r="K268" i="1"/>
  <c r="F348" i="1"/>
  <c r="F278" i="1"/>
  <c r="G347" i="1"/>
  <c r="E30" i="1" l="1"/>
  <c r="F349" i="1"/>
  <c r="E29" i="1"/>
  <c r="M164" i="1"/>
  <c r="M159" i="1"/>
  <c r="F159" i="1"/>
  <c r="H351" i="1"/>
  <c r="G271" i="1"/>
  <c r="G348" i="1"/>
  <c r="G349" i="1"/>
  <c r="H271" i="1"/>
  <c r="H277" i="1" s="1"/>
  <c r="I351" i="1"/>
  <c r="I350" i="1"/>
  <c r="J265" i="1"/>
  <c r="I266" i="1"/>
  <c r="I267" i="1" s="1"/>
  <c r="J352" i="1"/>
  <c r="H159" i="1"/>
  <c r="L159" i="1"/>
  <c r="K159" i="1"/>
  <c r="G159" i="1"/>
  <c r="J159" i="1"/>
  <c r="E165" i="1"/>
  <c r="I159" i="1"/>
  <c r="L268" i="1"/>
  <c r="G278" i="1" l="1"/>
  <c r="G277" i="1"/>
  <c r="H349" i="1" s="1"/>
  <c r="H347" i="1"/>
  <c r="I271" i="1"/>
  <c r="I277" i="1" s="1"/>
  <c r="J351" i="1"/>
  <c r="J350" i="1"/>
  <c r="K265" i="1"/>
  <c r="J266" i="1"/>
  <c r="J267" i="1" s="1"/>
  <c r="K352" i="1"/>
  <c r="H278" i="1"/>
  <c r="I347" i="1"/>
  <c r="E284" i="1"/>
  <c r="F284" i="1" s="1"/>
  <c r="G284" i="1" s="1"/>
  <c r="H284" i="1" s="1"/>
  <c r="I284" i="1" s="1"/>
  <c r="J284" i="1" s="1"/>
  <c r="K284" i="1" s="1"/>
  <c r="L284" i="1" s="1"/>
  <c r="E300" i="1" s="1"/>
  <c r="F300" i="1" s="1"/>
  <c r="G300" i="1" s="1"/>
  <c r="H300" i="1" s="1"/>
  <c r="I300" i="1" s="1"/>
  <c r="J300" i="1" s="1"/>
  <c r="K300" i="1" s="1"/>
  <c r="L300" i="1" s="1"/>
  <c r="E316" i="1" s="1"/>
  <c r="F316" i="1" s="1"/>
  <c r="G316" i="1" s="1"/>
  <c r="H316" i="1" s="1"/>
  <c r="I316" i="1" s="1"/>
  <c r="J316" i="1" s="1"/>
  <c r="K316" i="1" s="1"/>
  <c r="L316" i="1" s="1"/>
  <c r="E332" i="1" s="1"/>
  <c r="F332" i="1" s="1"/>
  <c r="G332" i="1" s="1"/>
  <c r="H332" i="1" s="1"/>
  <c r="I332" i="1" s="1"/>
  <c r="J332" i="1" s="1"/>
  <c r="K332" i="1" s="1"/>
  <c r="L332" i="1" s="1"/>
  <c r="H348" i="1" l="1"/>
  <c r="J271" i="1"/>
  <c r="J277" i="1" s="1"/>
  <c r="K351" i="1"/>
  <c r="K350" i="1"/>
  <c r="I349" i="1"/>
  <c r="I348" i="1"/>
  <c r="L265" i="1"/>
  <c r="K266" i="1"/>
  <c r="K267" i="1" s="1"/>
  <c r="L352" i="1"/>
  <c r="I278" i="1"/>
  <c r="J347" i="1"/>
  <c r="J278" i="1" l="1"/>
  <c r="K347" i="1"/>
  <c r="K271" i="1"/>
  <c r="K277" i="1" s="1"/>
  <c r="L351" i="1"/>
  <c r="L350" i="1"/>
  <c r="L266" i="1"/>
  <c r="L267" i="1" s="1"/>
  <c r="E281" i="1"/>
  <c r="M352" i="1"/>
  <c r="J348" i="1"/>
  <c r="J349" i="1"/>
  <c r="M351" i="1" l="1"/>
  <c r="L271" i="1"/>
  <c r="L277" i="1" s="1"/>
  <c r="M350" i="1"/>
  <c r="L347" i="1"/>
  <c r="K278" i="1"/>
  <c r="K349" i="1"/>
  <c r="K348" i="1"/>
  <c r="F281" i="1"/>
  <c r="E282" i="1"/>
  <c r="E283" i="1" s="1"/>
  <c r="E287" i="1" s="1"/>
  <c r="E293" i="1" s="1"/>
  <c r="F282" i="1" l="1"/>
  <c r="F283" i="1" s="1"/>
  <c r="F287" i="1" s="1"/>
  <c r="F293" i="1" s="1"/>
  <c r="G281" i="1"/>
  <c r="E294" i="1"/>
  <c r="L348" i="1"/>
  <c r="L349" i="1"/>
  <c r="L278" i="1"/>
  <c r="M347" i="1"/>
  <c r="M348" i="1" l="1"/>
  <c r="M349" i="1"/>
  <c r="G282" i="1"/>
  <c r="G283" i="1" s="1"/>
  <c r="G287" i="1" s="1"/>
  <c r="G293" i="1" s="1"/>
  <c r="H281" i="1"/>
  <c r="F294" i="1"/>
  <c r="G294" i="1" l="1"/>
  <c r="I281" i="1"/>
  <c r="H282" i="1"/>
  <c r="H283" i="1" s="1"/>
  <c r="H287" i="1" s="1"/>
  <c r="H293" i="1" s="1"/>
  <c r="H294" i="1" l="1"/>
  <c r="I282" i="1"/>
  <c r="I283" i="1" s="1"/>
  <c r="I287" i="1" s="1"/>
  <c r="I293" i="1" s="1"/>
  <c r="J281" i="1"/>
  <c r="I294" i="1" l="1"/>
  <c r="K281" i="1"/>
  <c r="J282" i="1"/>
  <c r="J283" i="1" s="1"/>
  <c r="J287" i="1" s="1"/>
  <c r="J293" i="1" s="1"/>
  <c r="J294" i="1" l="1"/>
  <c r="L281" i="1"/>
  <c r="K282" i="1"/>
  <c r="K283" i="1" s="1"/>
  <c r="K287" i="1" s="1"/>
  <c r="K293" i="1" s="1"/>
  <c r="K294" i="1" l="1"/>
  <c r="E297" i="1"/>
  <c r="L282" i="1"/>
  <c r="L283" i="1" s="1"/>
  <c r="L287" i="1" s="1"/>
  <c r="L293" i="1" s="1"/>
  <c r="L294" i="1" l="1"/>
  <c r="E298" i="1"/>
  <c r="E299" i="1" s="1"/>
  <c r="E303" i="1" s="1"/>
  <c r="E309" i="1" s="1"/>
  <c r="F297" i="1"/>
  <c r="E310" i="1" l="1"/>
  <c r="G297" i="1"/>
  <c r="F298" i="1"/>
  <c r="F299" i="1" s="1"/>
  <c r="F303" i="1" s="1"/>
  <c r="F309" i="1" s="1"/>
  <c r="F310" i="1" l="1"/>
  <c r="G298" i="1"/>
  <c r="G299" i="1" s="1"/>
  <c r="G303" i="1" s="1"/>
  <c r="G309" i="1" s="1"/>
  <c r="H297" i="1"/>
  <c r="G310" i="1" l="1"/>
  <c r="I297" i="1"/>
  <c r="H298" i="1"/>
  <c r="H299" i="1" s="1"/>
  <c r="H303" i="1" s="1"/>
  <c r="H309" i="1" s="1"/>
  <c r="H310" i="1" l="1"/>
  <c r="I298" i="1"/>
  <c r="I299" i="1" s="1"/>
  <c r="I303" i="1" s="1"/>
  <c r="I309" i="1" s="1"/>
  <c r="J297" i="1"/>
  <c r="I310" i="1" l="1"/>
  <c r="K297" i="1"/>
  <c r="J298" i="1"/>
  <c r="J299" i="1" s="1"/>
  <c r="J303" i="1" s="1"/>
  <c r="J309" i="1" s="1"/>
  <c r="J310" i="1" l="1"/>
  <c r="L297" i="1"/>
  <c r="K298" i="1"/>
  <c r="K299" i="1" s="1"/>
  <c r="K303" i="1" s="1"/>
  <c r="K309" i="1" s="1"/>
  <c r="K310" i="1" l="1"/>
  <c r="E313" i="1"/>
  <c r="L298" i="1"/>
  <c r="L299" i="1" s="1"/>
  <c r="L303" i="1" s="1"/>
  <c r="L309" i="1" s="1"/>
  <c r="L310" i="1" l="1"/>
  <c r="E314" i="1"/>
  <c r="E315" i="1" s="1"/>
  <c r="E319" i="1" s="1"/>
  <c r="F313" i="1"/>
  <c r="E325" i="1" l="1"/>
  <c r="E326" i="1"/>
  <c r="F314" i="1"/>
  <c r="F315" i="1" s="1"/>
  <c r="F319" i="1" s="1"/>
  <c r="G313" i="1"/>
  <c r="F326" i="1" l="1"/>
  <c r="F325" i="1"/>
  <c r="H313" i="1"/>
  <c r="G314" i="1"/>
  <c r="G315" i="1" s="1"/>
  <c r="G319" i="1" s="1"/>
  <c r="G325" i="1" l="1"/>
  <c r="G326" i="1"/>
  <c r="I313" i="1"/>
  <c r="H314" i="1"/>
  <c r="H315" i="1" s="1"/>
  <c r="H319" i="1" s="1"/>
  <c r="H325" i="1" l="1"/>
  <c r="H326" i="1"/>
  <c r="J313" i="1"/>
  <c r="I314" i="1"/>
  <c r="I315" i="1" s="1"/>
  <c r="I319" i="1" s="1"/>
  <c r="J314" i="1" l="1"/>
  <c r="J315" i="1" s="1"/>
  <c r="J319" i="1" s="1"/>
  <c r="K313" i="1"/>
  <c r="I326" i="1"/>
  <c r="I325" i="1"/>
  <c r="J325" i="1" l="1"/>
  <c r="J326" i="1"/>
  <c r="K314" i="1"/>
  <c r="K315" i="1" s="1"/>
  <c r="K319" i="1" s="1"/>
  <c r="L313" i="1"/>
  <c r="K326" i="1" l="1"/>
  <c r="K325" i="1"/>
  <c r="E329" i="1"/>
  <c r="L314" i="1"/>
  <c r="L315" i="1" s="1"/>
  <c r="L319" i="1" s="1"/>
  <c r="L326" i="1" l="1"/>
  <c r="L325" i="1"/>
  <c r="F329" i="1"/>
  <c r="E330" i="1"/>
  <c r="E331" i="1" s="1"/>
  <c r="E335" i="1" s="1"/>
  <c r="E342" i="1" l="1"/>
  <c r="E341" i="1"/>
  <c r="G329" i="1"/>
  <c r="F330" i="1"/>
  <c r="F331" i="1" s="1"/>
  <c r="F335" i="1" s="1"/>
  <c r="F342" i="1" l="1"/>
  <c r="F341" i="1"/>
  <c r="H329" i="1"/>
  <c r="G330" i="1"/>
  <c r="G331" i="1" s="1"/>
  <c r="G335" i="1" s="1"/>
  <c r="G342" i="1" l="1"/>
  <c r="G341" i="1"/>
  <c r="H330" i="1"/>
  <c r="H331" i="1" s="1"/>
  <c r="H335" i="1" s="1"/>
  <c r="I329" i="1"/>
  <c r="H341" i="1" l="1"/>
  <c r="H342" i="1"/>
  <c r="J329" i="1"/>
  <c r="I330" i="1"/>
  <c r="I331" i="1" s="1"/>
  <c r="I335" i="1" s="1"/>
  <c r="I342" i="1" l="1"/>
  <c r="I341" i="1"/>
  <c r="J330" i="1"/>
  <c r="J331" i="1" s="1"/>
  <c r="J335" i="1" s="1"/>
  <c r="K329" i="1"/>
  <c r="J342" i="1" l="1"/>
  <c r="J341" i="1"/>
  <c r="L329" i="1"/>
  <c r="K330" i="1"/>
  <c r="K331" i="1" s="1"/>
  <c r="K335" i="1" s="1"/>
  <c r="K341" i="1" l="1"/>
  <c r="K342" i="1"/>
  <c r="L330" i="1"/>
  <c r="L331" i="1" s="1"/>
  <c r="L335" i="1" s="1"/>
  <c r="L342" i="1" l="1"/>
  <c r="L341" i="1"/>
</calcChain>
</file>

<file path=xl/sharedStrings.xml><?xml version="1.0" encoding="utf-8"?>
<sst xmlns="http://schemas.openxmlformats.org/spreadsheetml/2006/main" count="829" uniqueCount="537">
  <si>
    <t>NOTICE:  This evaluation is intended for discussion purposes only.  It is not an offer or guarantee of performance.</t>
  </si>
  <si>
    <t>SOUTH DAKOTA HOUSING DEVELOPMENT AUTHORITY</t>
  </si>
  <si>
    <t>Project Evaluation Worksheet</t>
  </si>
  <si>
    <t>PROJECT PROFILE</t>
  </si>
  <si>
    <t>TAX CREDIT PROFILE</t>
  </si>
  <si>
    <t>Today's Date</t>
  </si>
  <si>
    <t>Minimum Set Aside Election</t>
  </si>
  <si>
    <t xml:space="preserve"> </t>
  </si>
  <si>
    <t>Project Name</t>
  </si>
  <si>
    <t>Applicable Fraction</t>
  </si>
  <si>
    <t>City</t>
  </si>
  <si>
    <t>Type of Project</t>
  </si>
  <si>
    <t>Project Use</t>
  </si>
  <si>
    <t>Total # Units</t>
  </si>
  <si>
    <t>Cost per Unit</t>
  </si>
  <si>
    <t>(Excluding Land)</t>
  </si>
  <si>
    <t>(Including Land)</t>
  </si>
  <si>
    <t>This analysis is for:</t>
  </si>
  <si>
    <t>Bldg. Sq. Feet</t>
  </si>
  <si>
    <t>Building Cost per Sq. Ft.</t>
  </si>
  <si>
    <t>Living Cost per Sq. Ft.</t>
  </si>
  <si>
    <t>Land Sq. Feet</t>
  </si>
  <si>
    <t>Land Cost per Sq. Ft.</t>
  </si>
  <si>
    <t>HOME PROFILE</t>
  </si>
  <si>
    <t>Appraised Value</t>
  </si>
  <si>
    <t>Total HOME Units</t>
  </si>
  <si>
    <t>Number of Buildings</t>
  </si>
  <si>
    <t>Minimum # Allowable</t>
  </si>
  <si>
    <t>Avg. Sq. Ft. Rents</t>
  </si>
  <si>
    <t>Fixed or Floating?</t>
  </si>
  <si>
    <t>Program Rule</t>
  </si>
  <si>
    <t>Project Rule</t>
  </si>
  <si>
    <t>ESTIMATED</t>
  </si>
  <si>
    <t xml:space="preserve">     Percent</t>
  </si>
  <si>
    <t>Cost per</t>
  </si>
  <si>
    <t>Years in Affordability</t>
  </si>
  <si>
    <t>COSTS</t>
  </si>
  <si>
    <t xml:space="preserve">     Total Cost</t>
  </si>
  <si>
    <t>Sq. Foot</t>
  </si>
  <si>
    <t>To Purchase Land and Buildings</t>
  </si>
  <si>
    <t>Existing Structures</t>
  </si>
  <si>
    <t>Demolition</t>
  </si>
  <si>
    <t>Other</t>
  </si>
  <si>
    <t>Subtotal</t>
  </si>
  <si>
    <t>For Site Work</t>
  </si>
  <si>
    <t>Landscaping</t>
  </si>
  <si>
    <t>New Building</t>
  </si>
  <si>
    <t>General Requirements</t>
  </si>
  <si>
    <t>Contractor/Builder Profit</t>
  </si>
  <si>
    <t>Contractor/Builder Overhead</t>
  </si>
  <si>
    <t>Appliances</t>
  </si>
  <si>
    <t>Construction Contingency</t>
  </si>
  <si>
    <t>Architect Fee-Design</t>
  </si>
  <si>
    <t>Architect Fee - Supervision</t>
  </si>
  <si>
    <t>Real Estate Attorney</t>
  </si>
  <si>
    <t>Engineer/Survey</t>
  </si>
  <si>
    <t>Other Fees</t>
  </si>
  <si>
    <t>Construction Insurance</t>
  </si>
  <si>
    <t>Construction Loan Origination Fee</t>
  </si>
  <si>
    <t>Construction Loan Credit Enhancement</t>
  </si>
  <si>
    <t>Title &amp; Recording</t>
  </si>
  <si>
    <t>Credit Report</t>
  </si>
  <si>
    <t>Permanent Loan Orig Fee</t>
  </si>
  <si>
    <t>Permanent Loan Credit Enhancement</t>
  </si>
  <si>
    <t>Cost of Issuance/Underwriters Discount</t>
  </si>
  <si>
    <t>Title and Recording</t>
  </si>
  <si>
    <t>Building permit</t>
  </si>
  <si>
    <t>Market Study</t>
  </si>
  <si>
    <t>Organizational (Partnership)</t>
  </si>
  <si>
    <t>Unallowable Bridge Loan Fees</t>
  </si>
  <si>
    <t>Tax Opinion</t>
  </si>
  <si>
    <t>For Developer's Fees</t>
  </si>
  <si>
    <t>Developer's Fee</t>
  </si>
  <si>
    <t>Developer's Overhead</t>
  </si>
  <si>
    <t>Developer Profit</t>
  </si>
  <si>
    <t>Replacement Reserve</t>
  </si>
  <si>
    <t>TOTAL USES OF FUNDS</t>
  </si>
  <si>
    <t>Owner</t>
  </si>
  <si>
    <t>HOME</t>
  </si>
  <si>
    <t>Funds Invested in Project</t>
  </si>
  <si>
    <t>Equity</t>
  </si>
  <si>
    <t>Grant</t>
  </si>
  <si>
    <t>Amount/Market Value</t>
  </si>
  <si>
    <t>% of Total Funds</t>
  </si>
  <si>
    <t>Interest Rate</t>
  </si>
  <si>
    <t>Term</t>
  </si>
  <si>
    <t>Debt Service</t>
  </si>
  <si>
    <t xml:space="preserve">TOTAL SOURCES </t>
  </si>
  <si>
    <t>TOTAL USES</t>
  </si>
  <si>
    <t>Solve for maximum mortgage amount=</t>
  </si>
  <si>
    <t xml:space="preserve">HOME funds represent </t>
  </si>
  <si>
    <t>of the funding for  the HOME assisted units</t>
  </si>
  <si>
    <t>Size</t>
  </si>
  <si>
    <t>0 BR</t>
  </si>
  <si>
    <t>2 BR</t>
  </si>
  <si>
    <t>Total</t>
  </si>
  <si>
    <t>Total Units</t>
  </si>
  <si>
    <t>Market Rent Per Unit</t>
  </si>
  <si>
    <t xml:space="preserve">     Less Utility Allow</t>
  </si>
  <si>
    <t>Total Monthly Rent</t>
  </si>
  <si>
    <t>Total Monthly Income</t>
  </si>
  <si>
    <t>ASSUMPTIONS</t>
  </si>
  <si>
    <t>Rent and Expense Trend Projections</t>
  </si>
  <si>
    <t>Operating Expenses Per Unit:</t>
  </si>
  <si>
    <t>Annual Operating Expense Increase:</t>
  </si>
  <si>
    <t>Vacancy Rate:</t>
  </si>
  <si>
    <t>Administrative Expenses</t>
  </si>
  <si>
    <t>Percent of Effective Income</t>
  </si>
  <si>
    <t>Type</t>
  </si>
  <si>
    <t>Payment</t>
  </si>
  <si>
    <t>Heating</t>
  </si>
  <si>
    <t>Cooking</t>
  </si>
  <si>
    <t>Lighting</t>
  </si>
  <si>
    <t>Water/Sewer</t>
  </si>
  <si>
    <t>Maintenance Expenses</t>
  </si>
  <si>
    <t>Trash</t>
  </si>
  <si>
    <t>G = Gas</t>
  </si>
  <si>
    <t>E = Electric</t>
  </si>
  <si>
    <t>T = Tenant Paid</t>
  </si>
  <si>
    <t>Operating Expenses</t>
  </si>
  <si>
    <t>O = Owner Paid</t>
  </si>
  <si>
    <t>Real Estate Taxes</t>
  </si>
  <si>
    <t>PROFORMA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</si>
  <si>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</si>
  <si>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</si>
  <si>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</si>
  <si>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</si>
  <si>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</si>
  <si>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</si>
  <si>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</si>
  <si>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</si>
  <si>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Total Potential  Income</t>
  </si>
  <si>
    <t>Less Vacancy</t>
  </si>
  <si>
    <t>Effective Income</t>
  </si>
  <si>
    <t>Less Operating Exp</t>
  </si>
  <si>
    <t>Less Replacement Reser</t>
  </si>
  <si>
    <t>NOI</t>
  </si>
  <si>
    <t>Less Debt Service</t>
  </si>
  <si>
    <t>1st Mortgage Debt</t>
  </si>
  <si>
    <t>HOME Debt Service</t>
  </si>
  <si>
    <t>PRE-TAX CASH FLOW</t>
  </si>
  <si>
    <t xml:space="preserve"> (proforma continued)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</si>
  <si>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</si>
  <si>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</si>
  <si>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</si>
  <si>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</si>
  <si>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</si>
  <si>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</si>
  <si>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</si>
  <si>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</si>
  <si>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Total Potential Income</t>
  </si>
  <si>
    <t>Less Replacement Res</t>
  </si>
  <si>
    <t>RE Taxes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</si>
  <si>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</si>
  <si>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</si>
  <si>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</si>
  <si>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</si>
  <si>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</si>
  <si>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</si>
  <si>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</si>
  <si>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</si>
  <si>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</si>
  <si>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</si>
  <si>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</si>
  <si>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</si>
  <si>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</si>
  <si>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</si>
  <si>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</si>
  <si>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</si>
  <si>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</si>
  <si>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</si>
  <si>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</si>
  <si>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</si>
  <si>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</si>
  <si>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</si>
  <si>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</si>
  <si>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</si>
  <si>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Debt Service Coverage Ratio</t>
  </si>
  <si>
    <t>Owner's Cash on Cash Ratio</t>
  </si>
  <si>
    <t>Operating Expense to EFI Ratio</t>
  </si>
  <si>
    <t>Debt Service to EFI Ratio</t>
  </si>
  <si>
    <t>Breakeven Point to GPI</t>
  </si>
  <si>
    <t>Loan to Cost Ratio (all loans)</t>
  </si>
  <si>
    <t>Operating Reserve Escrow</t>
  </si>
  <si>
    <t>None required.</t>
  </si>
  <si>
    <t>Rental Assistance</t>
  </si>
  <si>
    <t>COMPUTATIONS TO DETERMINE AMOUNT OF TAX CREDITS NECESSARY TO MAKE PROJECT FEASIBLE</t>
  </si>
  <si>
    <t>2.  Costs not allowable under Section 42</t>
  </si>
  <si>
    <t>HOME Funds</t>
  </si>
  <si>
    <t>Operating Reserves</t>
  </si>
  <si>
    <t>5.  ELIGIBLE BASIS</t>
  </si>
  <si>
    <t>6.  Applicable Fraction</t>
  </si>
  <si>
    <t>7.  QUALIFIED BASIS</t>
  </si>
  <si>
    <t>8.  Applicable Federal Credit Rate</t>
  </si>
  <si>
    <t>9.  Maximum Tax Credits Allowable</t>
  </si>
  <si>
    <t>11. Total financing from all sources</t>
  </si>
  <si>
    <t>12. Equity GAP</t>
  </si>
  <si>
    <t>13. Estimated net value of syndicated credits</t>
  </si>
  <si>
    <t>14. Tax Credits Needed for Feasibility</t>
  </si>
  <si>
    <t xml:space="preserve">16. Estimated Syndication Proceeds </t>
  </si>
  <si>
    <t>Utilities</t>
  </si>
  <si>
    <t>3 BR</t>
  </si>
  <si>
    <t>4 BR</t>
  </si>
  <si>
    <t>Cash on Cash Ratio w/ Tax Credit Equity</t>
  </si>
  <si>
    <t>Lender</t>
  </si>
  <si>
    <t>Funding</t>
  </si>
  <si>
    <t>Construction Sources</t>
  </si>
  <si>
    <t xml:space="preserve">  Permanent Sources</t>
  </si>
  <si>
    <t>Mgr. Unit</t>
  </si>
  <si>
    <t>MAX. FAIR MKT. RENT</t>
  </si>
  <si>
    <t>DEBT COVERAGE RATIO</t>
  </si>
  <si>
    <t>Acquisition</t>
  </si>
  <si>
    <t>Rehabilitation</t>
  </si>
  <si>
    <t>breakdown of qualified basis as follows:</t>
  </si>
  <si>
    <t>Legal Fees</t>
  </si>
  <si>
    <t>Total Living Sq. Ft.</t>
  </si>
  <si>
    <t>Not Applicable</t>
  </si>
  <si>
    <t>For Professional Fees</t>
  </si>
  <si>
    <t>CPA Cost Certification</t>
  </si>
  <si>
    <t>Application Round</t>
  </si>
  <si>
    <t>Bond Premium</t>
  </si>
  <si>
    <t>Payment &amp; Performance Bond</t>
  </si>
  <si>
    <t xml:space="preserve">Legal Fees </t>
  </si>
  <si>
    <t>Real Estate Agent</t>
  </si>
  <si>
    <t>(90% @ 60% AMI)</t>
  </si>
  <si>
    <t>(20% @ 50% AMI)</t>
  </si>
  <si>
    <t>Excise Taxes</t>
  </si>
  <si>
    <t>XX</t>
  </si>
  <si>
    <t xml:space="preserve">Other </t>
  </si>
  <si>
    <t>1st Mortgage</t>
  </si>
  <si>
    <t>2nd Mortgage</t>
  </si>
  <si>
    <t>(5% Mobility &amp; 2% Sensory)</t>
  </si>
  <si>
    <t xml:space="preserve">Units Mobility = </t>
  </si>
  <si>
    <t>Units Sensory =</t>
  </si>
  <si>
    <t>X Bedroom</t>
  </si>
  <si>
    <t>Tax Credits</t>
  </si>
  <si>
    <t>New Construction or Acquisition &amp;/or Rehab.</t>
  </si>
  <si>
    <t>Family or Elderly or Disability?</t>
  </si>
  <si>
    <t>(Including 0 - X BR Managers Unit)</t>
  </si>
  <si>
    <t>1 BR</t>
  </si>
  <si>
    <t>Roads, Driveways &amp; Walks</t>
  </si>
  <si>
    <t>Project Based Rental OR Will accept Section 8 Certificates and Vouchers</t>
  </si>
  <si>
    <t>Max Acq./Rehab. Tax Credits Allowable</t>
  </si>
  <si>
    <t>Total Operating Expenses</t>
  </si>
  <si>
    <t xml:space="preserve">Annual Rent Increase: </t>
  </si>
  <si>
    <t>Garages / Accessory Structures</t>
  </si>
  <si>
    <t>Soft Cost Contingency</t>
  </si>
  <si>
    <t>For Related Soft Costs</t>
  </si>
  <si>
    <t>For Construction Interim Costs</t>
  </si>
  <si>
    <t>For Construction Contingency</t>
  </si>
  <si>
    <t>For New Construction</t>
  </si>
  <si>
    <t xml:space="preserve">Property Appraisal </t>
  </si>
  <si>
    <t>Physical Needs Assessment</t>
  </si>
  <si>
    <t>Environmental Reports</t>
  </si>
  <si>
    <t>Consultant Fee</t>
  </si>
  <si>
    <t>Rent-Up Reserves</t>
  </si>
  <si>
    <t>Replacement Reserves</t>
  </si>
  <si>
    <t>Debt Service Reserves</t>
  </si>
  <si>
    <t xml:space="preserve">Other - </t>
  </si>
  <si>
    <t>Fixed Expenses</t>
  </si>
  <si>
    <t>Insurance</t>
  </si>
  <si>
    <t>Trash Removal</t>
  </si>
  <si>
    <t>Electricity</t>
  </si>
  <si>
    <t>Repairs</t>
  </si>
  <si>
    <t>Grounds (Inc. Snow Removal)</t>
  </si>
  <si>
    <t>Exterminating</t>
  </si>
  <si>
    <t>Elevator</t>
  </si>
  <si>
    <t>Advertising</t>
  </si>
  <si>
    <t>Accounting/Audit</t>
  </si>
  <si>
    <t>Legal/Partnership</t>
  </si>
  <si>
    <t>Management Fee</t>
  </si>
  <si>
    <t>Mgmt. Salary/Taxes</t>
  </si>
  <si>
    <t>Other Taxes, Fees, Licenses</t>
  </si>
  <si>
    <t>PROJECT COSTS AND USES</t>
  </si>
  <si>
    <t xml:space="preserve">PROJECT SOURCES OF FUNDS </t>
  </si>
  <si>
    <t>Begin **RE Tax - Discretionary</t>
  </si>
  <si>
    <t>PROJECT OPERATING EXPENSES</t>
  </si>
  <si>
    <t>Total Cost =</t>
  </si>
  <si>
    <t>T</t>
  </si>
  <si>
    <t>O</t>
  </si>
  <si>
    <t>3-BR</t>
  </si>
  <si>
    <t>4-BR</t>
  </si>
  <si>
    <t>NA</t>
  </si>
  <si>
    <t>(Exc. Non-rent Managers Unit)</t>
  </si>
  <si>
    <t>BEDROOM SIZE</t>
  </si>
  <si>
    <t>MARKET UNITS</t>
  </si>
  <si>
    <t>X BEDROOM</t>
  </si>
  <si>
    <t>1.  Total project costs excluding developer &amp; consultant fees</t>
  </si>
  <si>
    <t xml:space="preserve">4.  Developer &amp; Consultant Fees </t>
  </si>
  <si>
    <t>Total Project Costs</t>
  </si>
  <si>
    <t>3.  Eligible Project Costs</t>
  </si>
  <si>
    <t>10. Total Project Costs (after reductions for fee adjustment)</t>
  </si>
  <si>
    <t>If projects are Acq./Rehab provide</t>
  </si>
  <si>
    <t>Living Cost Per Sq. Ft. (Inc. Land)</t>
  </si>
  <si>
    <t xml:space="preserve">Avg. Cost Per Rental Unit </t>
  </si>
  <si>
    <t>Net Rental Income</t>
  </si>
  <si>
    <t>Annual Potential Rental Income</t>
  </si>
  <si>
    <t>Rent Per Living Sq. Ft. Average</t>
  </si>
  <si>
    <t>Annual Potential Commercial Income</t>
  </si>
  <si>
    <t>Other Income -</t>
  </si>
  <si>
    <t>Total Annual Potential Income</t>
  </si>
  <si>
    <t xml:space="preserve">Other Income - </t>
  </si>
  <si>
    <t>Owner/Developer</t>
  </si>
  <si>
    <t>Identity of Interest Yes or No</t>
  </si>
  <si>
    <t>Relocation Involved Yes or No</t>
  </si>
  <si>
    <t>Davis-Bacon Yes or No</t>
  </si>
  <si>
    <t>504 Accessible Yes or No</t>
  </si>
  <si>
    <t>**RE taxes based on discretionary formula should be manually entered on line 266 for years 1-5</t>
  </si>
  <si>
    <t>3rd Mortgage Debt</t>
  </si>
  <si>
    <t>(Per Unit Per Month)</t>
  </si>
  <si>
    <t>Total Potential Market Monthly Income</t>
  </si>
  <si>
    <t>Total Potential Low Income Monthly Income</t>
  </si>
  <si>
    <t>RD Rental Subsidy (Per Unit Per Month)</t>
  </si>
  <si>
    <t>Requested</t>
  </si>
  <si>
    <t>Average Unit Sg. Ft.</t>
  </si>
  <si>
    <t>(Residential Living &amp; Common)</t>
  </si>
  <si>
    <t>Total Project Cost (= F150)</t>
  </si>
  <si>
    <t>** Manager Unit is included for total cost per unit calculation, but not counted as an additional LI unit.</t>
  </si>
  <si>
    <t>MIN. SQ. FT. LIMITS</t>
  </si>
  <si>
    <t>Developer Fee (Total Project Costs Less Dev. Fee, includes Consultant Fee) =</t>
  </si>
  <si>
    <t>Project Hard Costs =</t>
  </si>
  <si>
    <t xml:space="preserve">Soft Cost % of Total Project Costs </t>
  </si>
  <si>
    <t>Contractor/Builder Overhead (Max 2% of Project Hard Costs) =</t>
  </si>
  <si>
    <t>Contractor/Builder Profit (Max 6% of Project Hard Costs) =</t>
  </si>
  <si>
    <t>General Requirements (Max 6% of Project Hard Costs)  =</t>
  </si>
  <si>
    <t>Tax Credit Present Value</t>
  </si>
  <si>
    <t>Total Proj. Cost</t>
  </si>
  <si>
    <t>(L180 Basis)</t>
  </si>
  <si>
    <t>(E25 Basis)</t>
  </si>
  <si>
    <t>Maximum 2%</t>
  </si>
  <si>
    <t>Painting/Decorating/Cleaning</t>
  </si>
  <si>
    <t>Fuel Oil</t>
  </si>
  <si>
    <t>Natural Gas or Propane</t>
  </si>
  <si>
    <t>Water &amp; Sewer</t>
  </si>
  <si>
    <t>FEE LIMITATIONS FOR DEVELOPMENT STANDARDS</t>
  </si>
  <si>
    <t>SDHDA/NCSHA standards  (Apply to all Tax Credit and HOME projects.)</t>
  </si>
  <si>
    <t>LBP-Pre 1978 Yes or No</t>
  </si>
  <si>
    <t>SRO Unit</t>
  </si>
  <si>
    <t>SRO - 300</t>
  </si>
  <si>
    <t>BSPRA (is Developer Fee w/ Identity of Interest (including Builder Profit) =</t>
  </si>
  <si>
    <t>HOME Match Requirement (12.5%)</t>
  </si>
  <si>
    <t>Office Supplies/Telephone</t>
  </si>
  <si>
    <t>Air Conditioning</t>
  </si>
  <si>
    <t>Water Heating</t>
  </si>
  <si>
    <t>Tax Credit</t>
  </si>
  <si>
    <t>Net Rent</t>
  </si>
  <si>
    <t>HTC/HOME Monitoring Fees</t>
  </si>
  <si>
    <t>Earthwork</t>
  </si>
  <si>
    <t>HTC</t>
  </si>
  <si>
    <t xml:space="preserve">Spaces </t>
  </si>
  <si>
    <t>Garages</t>
  </si>
  <si>
    <t xml:space="preserve">Total </t>
  </si>
  <si>
    <t>Parking</t>
  </si>
  <si>
    <t>No. of Units</t>
  </si>
  <si>
    <t>Floor Space</t>
  </si>
  <si>
    <t>HTC Units</t>
  </si>
  <si>
    <t>HTC unit floor space</t>
  </si>
  <si>
    <t>Total unit floor space</t>
  </si>
  <si>
    <t>Fraction</t>
  </si>
  <si>
    <t xml:space="preserve">       Applicable Fraction =</t>
  </si>
  <si>
    <t>Site Utilities</t>
  </si>
  <si>
    <t>TOTALs</t>
  </si>
  <si>
    <t>Construction Interest (Through PISD)</t>
  </si>
  <si>
    <t>Other items excluded from basis</t>
  </si>
  <si>
    <t>Federal HTC Rate NC/Rehab</t>
  </si>
  <si>
    <t>HTC Equity/Unit</t>
  </si>
  <si>
    <t>2009 IECC required Yes or No</t>
  </si>
  <si>
    <r>
      <t xml:space="preserve">Operating Interest </t>
    </r>
    <r>
      <rPr>
        <sz val="10"/>
        <color indexed="10"/>
        <rFont val="Helvetica"/>
        <family val="2"/>
      </rPr>
      <t xml:space="preserve">(Not in Basis) </t>
    </r>
  </si>
  <si>
    <r>
      <t xml:space="preserve">Real Estate Taxes </t>
    </r>
    <r>
      <rPr>
        <sz val="10"/>
        <color indexed="10"/>
        <rFont val="Helvetica"/>
        <family val="2"/>
      </rPr>
      <t>(Not in Basis)</t>
    </r>
  </si>
  <si>
    <t>RENT RESTRICTED UNITS</t>
  </si>
  <si>
    <t>HTC Calc.</t>
  </si>
  <si>
    <t>Historic</t>
  </si>
  <si>
    <r>
      <t xml:space="preserve">Land </t>
    </r>
    <r>
      <rPr>
        <sz val="10"/>
        <color indexed="10"/>
        <rFont val="Helvetica"/>
        <family val="2"/>
      </rPr>
      <t>(Not In Basis)</t>
    </r>
  </si>
  <si>
    <r>
      <t xml:space="preserve">Garages/Other </t>
    </r>
    <r>
      <rPr>
        <sz val="10"/>
        <color indexed="10"/>
        <rFont val="Helvetica"/>
        <family val="2"/>
      </rPr>
      <t>(Not in Basis)</t>
    </r>
  </si>
  <si>
    <r>
      <t xml:space="preserve">For Financing Fees and Expenses </t>
    </r>
    <r>
      <rPr>
        <sz val="10"/>
        <color indexed="10"/>
        <rFont val="Helvetica"/>
        <family val="2"/>
      </rPr>
      <t>(Not In Basis)</t>
    </r>
  </si>
  <si>
    <r>
      <t xml:space="preserve">Tax Credit Fees </t>
    </r>
    <r>
      <rPr>
        <sz val="10"/>
        <color indexed="10"/>
        <rFont val="Helvetica"/>
        <family val="2"/>
      </rPr>
      <t>(Not in Basis)</t>
    </r>
  </si>
  <si>
    <r>
      <t xml:space="preserve">Rent-Up/Marketing </t>
    </r>
    <r>
      <rPr>
        <sz val="10"/>
        <color indexed="10"/>
        <rFont val="Helvetica"/>
        <family val="2"/>
      </rPr>
      <t>(Not in Basis)</t>
    </r>
  </si>
  <si>
    <r>
      <t xml:space="preserve">Compliance Fees </t>
    </r>
    <r>
      <rPr>
        <sz val="10"/>
        <color indexed="10"/>
        <rFont val="Helvetica"/>
        <family val="2"/>
      </rPr>
      <t>(Not in Basis)</t>
    </r>
  </si>
  <si>
    <r>
      <t xml:space="preserve">For Syndication Costs </t>
    </r>
    <r>
      <rPr>
        <sz val="10"/>
        <color indexed="10"/>
        <rFont val="Helvetica"/>
        <family val="2"/>
      </rPr>
      <t>(Not in Basis)</t>
    </r>
  </si>
  <si>
    <r>
      <t xml:space="preserve">For Project Reserves </t>
    </r>
    <r>
      <rPr>
        <sz val="10"/>
        <color indexed="10"/>
        <rFont val="Helvetica"/>
        <family val="2"/>
      </rPr>
      <t>(Not in Basis)</t>
    </r>
  </si>
  <si>
    <r>
      <rPr>
        <b/>
        <sz val="10"/>
        <rFont val="Helvetica"/>
        <family val="2"/>
      </rPr>
      <t xml:space="preserve">Garage Rent </t>
    </r>
    <r>
      <rPr>
        <sz val="10"/>
        <rFont val="Helvetica"/>
        <family val="2"/>
      </rPr>
      <t>(XX garages @ $00/mo.)</t>
    </r>
  </si>
  <si>
    <r>
      <t xml:space="preserve">     </t>
    </r>
    <r>
      <rPr>
        <b/>
        <u/>
        <sz val="10"/>
        <rFont val="Helvetica"/>
        <family val="2"/>
      </rPr>
      <t>Notice:  These trending factors are used</t>
    </r>
  </si>
  <si>
    <r>
      <t xml:space="preserve">     </t>
    </r>
    <r>
      <rPr>
        <b/>
        <u/>
        <sz val="10"/>
        <rFont val="Helvetica"/>
        <family val="2"/>
      </rPr>
      <t xml:space="preserve">as estimations only.  There is no </t>
    </r>
  </si>
  <si>
    <r>
      <t xml:space="preserve">     </t>
    </r>
    <r>
      <rPr>
        <b/>
        <u/>
        <sz val="10"/>
        <rFont val="Helvetica"/>
        <family val="2"/>
      </rPr>
      <t>guarantee, expressed or implied, for</t>
    </r>
  </si>
  <si>
    <r>
      <t xml:space="preserve">     </t>
    </r>
    <r>
      <rPr>
        <b/>
        <u/>
        <sz val="10"/>
        <rFont val="Helvetica"/>
        <family val="2"/>
      </rPr>
      <t>a project's actual performance.</t>
    </r>
  </si>
  <si>
    <t>Minimum of $400/unit/year (Including Managers Unit)</t>
  </si>
  <si>
    <t>Consultant Fees (Total Project Costs Less Consultant Fee)  =</t>
  </si>
  <si>
    <t>LIHTC Units  // Market Units</t>
  </si>
  <si>
    <t>Funding Pool (Gen./Non Prof)</t>
  </si>
  <si>
    <t xml:space="preserve">HTC </t>
  </si>
  <si>
    <t>Reserved</t>
  </si>
  <si>
    <t>15.  TAX CREDITS CALCULATED (lesser of line 9 or 14)</t>
  </si>
  <si>
    <t>TAX CREDIT / HOME PROGRAM / HOUSING TRUST FUND</t>
  </si>
  <si>
    <t xml:space="preserve">Zone </t>
  </si>
  <si>
    <t>Counties</t>
  </si>
  <si>
    <t>Clay</t>
  </si>
  <si>
    <t xml:space="preserve">Davison </t>
  </si>
  <si>
    <t>Lincoln</t>
  </si>
  <si>
    <t>Minnehaha</t>
  </si>
  <si>
    <t>Union</t>
  </si>
  <si>
    <t>Yankton</t>
  </si>
  <si>
    <t>Beadle</t>
  </si>
  <si>
    <t>Brookings</t>
  </si>
  <si>
    <t xml:space="preserve">Brown </t>
  </si>
  <si>
    <t xml:space="preserve">Codington </t>
  </si>
  <si>
    <t xml:space="preserve">Hughes </t>
  </si>
  <si>
    <t>Lake</t>
  </si>
  <si>
    <t>Lawrence</t>
  </si>
  <si>
    <t>McCook</t>
  </si>
  <si>
    <t>Meade</t>
  </si>
  <si>
    <t>Turner</t>
  </si>
  <si>
    <t xml:space="preserve">Pennington </t>
  </si>
  <si>
    <t xml:space="preserve">Aurora, </t>
  </si>
  <si>
    <t>Bennett</t>
  </si>
  <si>
    <t>Bon Homme</t>
  </si>
  <si>
    <t>Brule</t>
  </si>
  <si>
    <t>Buffalo</t>
  </si>
  <si>
    <t>Butte</t>
  </si>
  <si>
    <t>Campbell</t>
  </si>
  <si>
    <t>Charles Mix</t>
  </si>
  <si>
    <t>Clark</t>
  </si>
  <si>
    <t xml:space="preserve">Corson </t>
  </si>
  <si>
    <t>Custer</t>
  </si>
  <si>
    <t>Day</t>
  </si>
  <si>
    <t>Deuel</t>
  </si>
  <si>
    <t>Dewey</t>
  </si>
  <si>
    <t>Douglas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</si>
  <si>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</si>
  <si>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</si>
  <si>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</si>
  <si>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</si>
  <si>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</si>
  <si>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</si>
  <si>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</si>
  <si>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</si>
  <si>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Harding</t>
  </si>
  <si>
    <t>Hutchinson</t>
  </si>
  <si>
    <t>Hyde</t>
  </si>
  <si>
    <t>Jackson</t>
  </si>
  <si>
    <t>Jerauld</t>
  </si>
  <si>
    <t>Jones</t>
  </si>
  <si>
    <t>Kingsbury</t>
  </si>
  <si>
    <t>Lyman</t>
  </si>
  <si>
    <t>Marshall</t>
  </si>
  <si>
    <t>McPherson</t>
  </si>
  <si>
    <t>Mellette</t>
  </si>
  <si>
    <t>Miner</t>
  </si>
  <si>
    <t>Moody</t>
  </si>
  <si>
    <t>Oglala Lakota</t>
  </si>
  <si>
    <t>Perkins</t>
  </si>
  <si>
    <t>Potter</t>
  </si>
  <si>
    <t>Roberts</t>
  </si>
  <si>
    <t>Sanborn</t>
  </si>
  <si>
    <t>Spink</t>
  </si>
  <si>
    <t>Stanley</t>
  </si>
  <si>
    <t>Sully</t>
  </si>
  <si>
    <t>Todd</t>
  </si>
  <si>
    <t>Tripp</t>
  </si>
  <si>
    <t>Walworth</t>
  </si>
  <si>
    <t>Ziebach</t>
  </si>
  <si>
    <t>Enter the ZONE # where your project is located</t>
  </si>
  <si>
    <t>(enter the number only)</t>
  </si>
  <si>
    <t>20% at 50% AMI</t>
  </si>
  <si>
    <t>40% at 60% AMI</t>
  </si>
  <si>
    <t>Zone 1</t>
  </si>
  <si>
    <t>Zone 2</t>
  </si>
  <si>
    <t>Zone 3</t>
  </si>
  <si>
    <t>Group Home</t>
  </si>
  <si>
    <t>SRO</t>
  </si>
  <si>
    <t>0 Bedroom</t>
  </si>
  <si>
    <t>1 Bedroom</t>
  </si>
  <si>
    <t>2 Bedroom</t>
  </si>
  <si>
    <t>3 Bedroom</t>
  </si>
  <si>
    <t>4 Bedroom</t>
  </si>
  <si>
    <t>MAX. HTC/HOME/HTF RENT</t>
  </si>
  <si>
    <t>Gross Rental Incoe</t>
  </si>
  <si>
    <t>Z31 to N210 on 2018 pro-forma</t>
  </si>
  <si>
    <t>HTC / HOME / HTF @ 80/70/60/50/40/30/20%/FMR50%</t>
  </si>
  <si>
    <t>percent</t>
  </si>
  <si>
    <t>Acres</t>
  </si>
  <si>
    <t>Zone 4</t>
  </si>
  <si>
    <t>Zone</t>
  </si>
  <si>
    <t>HTC/HOME/HTF @ 00%   BR</t>
  </si>
  <si>
    <t>Exceeds Project Finance Limits</t>
  </si>
  <si>
    <t xml:space="preserve">Use the above table to calculate restricted and market rate rents. If additional rent </t>
  </si>
  <si>
    <t xml:space="preserve">combinations are required, use the attahced RENTS worksheet to calculate restricted rents. </t>
  </si>
  <si>
    <t xml:space="preserve">The total net rental income from both tables should be calculated for you in cell N210.  </t>
  </si>
  <si>
    <t>1-BR</t>
  </si>
  <si>
    <t>2-BR</t>
  </si>
  <si>
    <t>SOURCE:</t>
  </si>
  <si>
    <t>Maintenance Salary/Taxes</t>
  </si>
  <si>
    <t>Maintenance Supplies</t>
  </si>
  <si>
    <t>In Lieu of Taxes</t>
  </si>
  <si>
    <t>Maximum:</t>
  </si>
  <si>
    <t>16 units or less</t>
  </si>
  <si>
    <t>17 to 60 units</t>
  </si>
  <si>
    <t>61 units &amp; over</t>
  </si>
  <si>
    <t>TPF Limit</t>
  </si>
  <si>
    <t>Federal HTC Rate Acq. / Bond</t>
  </si>
  <si>
    <t xml:space="preserve">On Site Improvements </t>
  </si>
  <si>
    <r>
      <t xml:space="preserve">Off Site Improvements </t>
    </r>
    <r>
      <rPr>
        <sz val="10"/>
        <color rgb="FFFF0000"/>
        <rFont val="Helvetica"/>
        <family val="2"/>
      </rPr>
      <t>(Not in Basis)</t>
    </r>
  </si>
  <si>
    <t>2022 Rent Calculations</t>
  </si>
  <si>
    <t>2022 Zones</t>
  </si>
  <si>
    <t>2022 Cost Limits</t>
  </si>
  <si>
    <t>HTC's/Unit</t>
  </si>
  <si>
    <t>QAP:  2022-2023</t>
  </si>
  <si>
    <t>Unit appliances and ameniteis:</t>
  </si>
  <si>
    <t>INCOME CALCULATION/RENT PROFILE: 2022 Limits</t>
  </si>
  <si>
    <t>Ineligable HOME Costs</t>
  </si>
  <si>
    <t xml:space="preserve">(see formula) </t>
  </si>
  <si>
    <t>3rd Mortgage</t>
  </si>
  <si>
    <t>4th Mortgage Debt</t>
  </si>
  <si>
    <t>4th Mortgage</t>
  </si>
  <si>
    <r>
      <t xml:space="preserve">SDHDA </t>
    </r>
    <r>
      <rPr>
        <b/>
        <sz val="10"/>
        <color rgb="FF0033CC"/>
        <rFont val="Helvetica"/>
        <family val="2"/>
      </rPr>
      <t>2022</t>
    </r>
    <r>
      <rPr>
        <b/>
        <sz val="10"/>
        <rFont val="Helvetica"/>
        <family val="2"/>
      </rPr>
      <t xml:space="preserve"> Cost Limits</t>
    </r>
  </si>
  <si>
    <t xml:space="preserve">Average Income </t>
  </si>
  <si>
    <t>Total Project Finance Limit</t>
  </si>
  <si>
    <t xml:space="preserve">8.  BASIS BOOST - UP TO 30% - Enter Percentage </t>
  </si>
  <si>
    <t>HTF</t>
  </si>
  <si>
    <t xml:space="preserve">Does this need to be updated? </t>
  </si>
  <si>
    <t>0 BR - 400</t>
  </si>
  <si>
    <t>1 BR - 500</t>
  </si>
  <si>
    <t>2 BR - 650</t>
  </si>
  <si>
    <t>3 BR - 800</t>
  </si>
  <si>
    <t>4 BR - 950</t>
  </si>
  <si>
    <t>FINANCIAL RATIOS FOR DEVELOPMENT STANDARDS</t>
  </si>
  <si>
    <t xml:space="preserve">Land (F34) </t>
  </si>
  <si>
    <t>Off Site Improvements (F43)</t>
  </si>
  <si>
    <t>Garages/Other (F57)</t>
  </si>
  <si>
    <t>Grant Funding (K158)</t>
  </si>
  <si>
    <t>Historic Tax Credits (L158)</t>
  </si>
  <si>
    <t xml:space="preserve">Interim Costs Not in Basis (F92+F98)          </t>
  </si>
  <si>
    <t>Permanent Financing Fees (F112)</t>
  </si>
  <si>
    <t xml:space="preserve">Tax Credit Fees (F119) </t>
  </si>
  <si>
    <t xml:space="preserve">Rent-up/Marketing (F120) </t>
  </si>
  <si>
    <t>Compliance Fees (F121)</t>
  </si>
  <si>
    <t>Syndication Costs (F134)</t>
  </si>
  <si>
    <t xml:space="preserve">Project Reserves (F151)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</si>
</sst>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_);\(&quot;$&quot;#,##0.000\)"/>
    <numFmt numFmtId="166" formatCode="&quot;$&quot;#,##0"/>
    <numFmt numFmtId="167" formatCode="[$-409]mmmm\ d\,\ yyyy;@"/>
    <numFmt numFmtId="168" formatCode="[$-409]mmm\-yy;@"/>
    <numFmt numFmtId="169" formatCode="&quot;$&quot;#,##0.00"/>
    <numFmt numFmtId="170" formatCode="0.0000%"/>
    <numFmt numFmtId="171" formatCode="&quot;$&quot;#,##0.0000_);\(&quot;$&quot;#,##0.0000\)"/>
  </numFmts>
  <fonts count="25">
    <font>
      <sz val="10"/>
      <name val="Helv"/>
    </font>
    <font>
      <b/>
      <sz val="10"/>
      <name val="Helv"/>
    </font>
    <font>
      <sz val="10"/>
      <name val="Helv"/>
    </font>
    <font>
      <sz val="8"/>
      <name val="Helv"/>
    </font>
    <font>
      <b/>
      <sz val="9"/>
      <name val="Helvetica"/>
      <family val="2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color indexed="10"/>
      <name val="Helvetica"/>
      <family val="2"/>
    </font>
    <font>
      <b/>
      <sz val="9"/>
      <name val="Helv"/>
    </font>
    <font>
      <sz val="9"/>
      <name val="Helv"/>
    </font>
    <font>
      <b/>
      <sz val="9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b/>
      <u/>
      <sz val="10"/>
      <name val="Helvetica"/>
      <family val="2"/>
    </font>
    <font>
      <u/>
      <sz val="10"/>
      <name val="Helvetica"/>
      <family val="2"/>
    </font>
    <font>
      <sz val="11"/>
      <color theme="1"/>
      <name val="Calibri"/>
      <family val="2"/>
      <scheme val="minor"/>
    </font>
    <font>
      <sz val="10"/>
      <color rgb="FF0033CC"/>
      <name val="Helvetica"/>
      <family val="2"/>
    </font>
    <font>
      <b/>
      <sz val="10"/>
      <color rgb="FF0033CC"/>
      <name val="Helvetica"/>
      <family val="2"/>
    </font>
    <font>
      <sz val="10"/>
      <color rgb="FF0070C0"/>
      <name val="Helvetica"/>
      <family val="2"/>
    </font>
    <font>
      <b/>
      <sz val="10"/>
      <color rgb="FF0070C0"/>
      <name val="Helvetica"/>
      <family val="2"/>
    </font>
    <font>
      <b/>
      <i/>
      <sz val="10"/>
      <color rgb="FF0033CC"/>
      <name val="Helvetica"/>
      <family val="2"/>
    </font>
    <font>
      <i/>
      <sz val="10"/>
      <color rgb="FF0033CC"/>
      <name val="Helvetica"/>
      <family val="2"/>
    </font>
    <font>
      <sz val="10"/>
      <color rgb="FFFF0000"/>
      <name val="Helvetica"/>
      <family val="2"/>
    </font>
    <font>
      <b/>
      <sz val="10"/>
      <color rgb="FFFF0000"/>
      <name val="Helvetic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8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2">
    <xf numFmtId="0" fontId="0" fillId="0" borderId="0" xfId="0"/>
    <xf numFmtId="0" fontId="7" fillId="0" borderId="6" xfId="0" applyFont="1" applyBorder="1"/>
    <xf numFmtId="3" fontId="6" fillId="0" borderId="7" xfId="0" applyNumberFormat="1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5" fontId="4" fillId="4" borderId="0" xfId="0" applyNumberFormat="1" applyFont="1" applyFill="1" applyAlignment="1" applyProtection="1">
      <alignment horizontal="center"/>
      <protection locked="0"/>
    </xf>
    <xf numFmtId="5" fontId="4" fillId="5" borderId="0" xfId="0" applyNumberFormat="1" applyFont="1" applyFill="1" applyAlignment="1" applyProtection="1">
      <alignment horizontal="center"/>
      <protection locked="0"/>
    </xf>
    <xf numFmtId="5" fontId="4" fillId="6" borderId="0" xfId="0" applyNumberFormat="1" applyFont="1" applyFill="1" applyAlignment="1" applyProtection="1">
      <alignment horizontal="center"/>
      <protection locked="0"/>
    </xf>
    <xf numFmtId="0" fontId="10" fillId="0" borderId="0" xfId="0" applyFont="1"/>
    <xf numFmtId="1" fontId="4" fillId="4" borderId="16" xfId="0" applyNumberFormat="1" applyFont="1" applyFill="1" applyBorder="1" applyProtection="1">
      <protection locked="0"/>
    </xf>
    <xf numFmtId="1" fontId="4" fillId="5" borderId="16" xfId="0" applyNumberFormat="1" applyFont="1" applyFill="1" applyBorder="1" applyProtection="1">
      <protection locked="0"/>
    </xf>
    <xf numFmtId="1" fontId="4" fillId="6" borderId="16" xfId="0" applyNumberFormat="1" applyFont="1" applyFill="1" applyBorder="1" applyProtection="1">
      <protection locked="0"/>
    </xf>
    <xf numFmtId="6" fontId="12" fillId="4" borderId="16" xfId="4" applyNumberFormat="1" applyFont="1" applyFill="1" applyBorder="1" applyProtection="1">
      <protection locked="0"/>
    </xf>
    <xf numFmtId="6" fontId="12" fillId="5" borderId="16" xfId="4" applyNumberFormat="1" applyFont="1" applyFill="1" applyBorder="1" applyProtection="1">
      <protection locked="0"/>
    </xf>
    <xf numFmtId="6" fontId="12" fillId="6" borderId="16" xfId="4" applyNumberFormat="1" applyFont="1" applyFill="1" applyBorder="1" applyProtection="1">
      <protection locked="0"/>
    </xf>
    <xf numFmtId="5" fontId="12" fillId="0" borderId="15" xfId="0" applyNumberFormat="1" applyFont="1" applyBorder="1"/>
    <xf numFmtId="6" fontId="12" fillId="4" borderId="16" xfId="4" applyNumberFormat="1" applyFont="1" applyFill="1" applyBorder="1" applyAlignment="1" applyProtection="1">
      <alignment horizontal="right"/>
      <protection locked="0"/>
    </xf>
    <xf numFmtId="6" fontId="12" fillId="5" borderId="16" xfId="4" applyNumberFormat="1" applyFont="1" applyFill="1" applyBorder="1" applyAlignment="1" applyProtection="1">
      <alignment horizontal="right"/>
      <protection locked="0"/>
    </xf>
    <xf numFmtId="0" fontId="12" fillId="0" borderId="15" xfId="0" applyFont="1" applyBorder="1" applyAlignment="1">
      <alignment horizontal="left"/>
    </xf>
    <xf numFmtId="166" fontId="12" fillId="4" borderId="17" xfId="0" applyNumberFormat="1" applyFont="1" applyFill="1" applyBorder="1" applyProtection="1">
      <protection locked="0"/>
    </xf>
    <xf numFmtId="166" fontId="12" fillId="4" borderId="17" xfId="0" applyNumberFormat="1" applyFont="1" applyFill="1" applyBorder="1"/>
    <xf numFmtId="166" fontId="12" fillId="5" borderId="17" xfId="0" applyNumberFormat="1" applyFont="1" applyFill="1" applyBorder="1"/>
    <xf numFmtId="166" fontId="12" fillId="6" borderId="17" xfId="0" applyNumberFormat="1" applyFont="1" applyFill="1" applyBorder="1"/>
    <xf numFmtId="166" fontId="12" fillId="4" borderId="18" xfId="0" applyNumberFormat="1" applyFont="1" applyFill="1" applyBorder="1"/>
    <xf numFmtId="166" fontId="12" fillId="4" borderId="0" xfId="0" applyNumberFormat="1" applyFont="1" applyFill="1"/>
    <xf numFmtId="166" fontId="12" fillId="4" borderId="0" xfId="0" applyNumberFormat="1" applyFont="1" applyFill="1" applyProtection="1">
      <protection locked="0"/>
    </xf>
    <xf numFmtId="166" fontId="12" fillId="5" borderId="0" xfId="0" applyNumberFormat="1" applyFont="1" applyFill="1"/>
    <xf numFmtId="166" fontId="12" fillId="6" borderId="0" xfId="0" applyNumberFormat="1" applyFont="1" applyFill="1"/>
    <xf numFmtId="166" fontId="12" fillId="5" borderId="0" xfId="0" applyNumberFormat="1" applyFont="1" applyFill="1" applyProtection="1">
      <protection locked="0"/>
    </xf>
    <xf numFmtId="5" fontId="12" fillId="0" borderId="19" xfId="0" applyNumberFormat="1" applyFont="1" applyBorder="1"/>
    <xf numFmtId="166" fontId="12" fillId="6" borderId="0" xfId="0" applyNumberFormat="1" applyFont="1" applyFill="1" applyProtection="1">
      <protection locked="0"/>
    </xf>
    <xf numFmtId="166" fontId="12" fillId="6" borderId="19" xfId="0" applyNumberFormat="1" applyFont="1" applyFill="1" applyBorder="1" applyProtection="1">
      <protection locked="0"/>
    </xf>
    <xf numFmtId="0" fontId="12" fillId="0" borderId="0" xfId="0" applyFont="1"/>
    <xf numFmtId="0" fontId="12" fillId="0" borderId="0" xfId="0" applyFont="1" applyAlignment="1">
      <alignment horizontal="right"/>
    </xf>
    <xf numFmtId="166" fontId="12" fillId="0" borderId="0" xfId="0" applyNumberFormat="1" applyFont="1"/>
    <xf numFmtId="0" fontId="10" fillId="0" borderId="15" xfId="0" applyFont="1" applyBorder="1"/>
    <xf numFmtId="0" fontId="7" fillId="0" borderId="0" xfId="0" applyFont="1" applyAlignment="1">
      <alignment horizontal="right"/>
    </xf>
    <xf numFmtId="5" fontId="7" fillId="0" borderId="0" xfId="0" applyNumberFormat="1" applyFont="1"/>
    <xf numFmtId="0" fontId="7" fillId="0" borderId="0" xfId="0" applyFont="1"/>
    <xf numFmtId="0" fontId="6" fillId="0" borderId="20" xfId="0" applyFont="1" applyBorder="1"/>
    <xf numFmtId="0" fontId="6" fillId="0" borderId="0" xfId="0" applyFont="1"/>
    <xf numFmtId="0" fontId="7" fillId="0" borderId="16" xfId="0" applyFont="1" applyBorder="1"/>
    <xf numFmtId="0" fontId="7" fillId="0" borderId="0" xfId="0" applyFont="1" applyAlignment="1">
      <alignment horizontal="center"/>
    </xf>
    <xf numFmtId="0" fontId="7" fillId="0" borderId="19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0" fontId="7" fillId="0" borderId="0" xfId="0" applyNumberFormat="1" applyFont="1" applyAlignment="1" applyProtection="1">
      <alignment horizontal="center"/>
      <protection locked="0"/>
    </xf>
    <xf numFmtId="168" fontId="7" fillId="0" borderId="0" xfId="0" applyNumberFormat="1" applyFont="1" applyAlignment="1">
      <alignment horizontal="left"/>
    </xf>
    <xf numFmtId="1" fontId="7" fillId="0" borderId="0" xfId="0" applyNumberFormat="1" applyFont="1" applyAlignment="1" applyProtection="1">
      <alignment horizontal="left"/>
      <protection locked="0"/>
    </xf>
    <xf numFmtId="10" fontId="7" fillId="0" borderId="0" xfId="0" applyNumberFormat="1" applyFont="1" applyAlignment="1">
      <alignment horizontal="center"/>
    </xf>
    <xf numFmtId="168" fontId="7" fillId="0" borderId="0" xfId="0" applyNumberFormat="1" applyFont="1"/>
    <xf numFmtId="5" fontId="7" fillId="0" borderId="0" xfId="0" applyNumberFormat="1" applyFont="1" applyAlignment="1">
      <alignment horizontal="left"/>
    </xf>
    <xf numFmtId="3" fontId="7" fillId="0" borderId="0" xfId="0" applyNumberFormat="1" applyFont="1" applyAlignment="1" applyProtection="1">
      <alignment horizontal="left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6" fontId="7" fillId="0" borderId="0" xfId="0" applyNumberFormat="1" applyFont="1" applyAlignment="1" applyProtection="1">
      <alignment horizontal="left"/>
      <protection locked="0"/>
    </xf>
    <xf numFmtId="1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right"/>
    </xf>
    <xf numFmtId="10" fontId="7" fillId="0" borderId="0" xfId="0" applyNumberFormat="1" applyFont="1"/>
    <xf numFmtId="7" fontId="7" fillId="0" borderId="0" xfId="0" applyNumberFormat="1" applyFont="1"/>
    <xf numFmtId="5" fontId="7" fillId="0" borderId="0" xfId="0" applyNumberFormat="1" applyFont="1" applyAlignment="1" applyProtection="1">
      <alignment horizontal="right"/>
      <protection locked="0"/>
    </xf>
    <xf numFmtId="5" fontId="7" fillId="0" borderId="0" xfId="0" applyNumberFormat="1" applyFont="1" applyProtection="1">
      <protection locked="0"/>
    </xf>
    <xf numFmtId="5" fontId="7" fillId="0" borderId="16" xfId="0" applyNumberFormat="1" applyFont="1" applyBorder="1" applyProtection="1">
      <protection locked="0"/>
    </xf>
    <xf numFmtId="164" fontId="7" fillId="0" borderId="0" xfId="0" applyNumberFormat="1" applyFont="1"/>
    <xf numFmtId="0" fontId="7" fillId="0" borderId="21" xfId="0" applyFont="1" applyBorder="1"/>
    <xf numFmtId="3" fontId="7" fillId="0" borderId="15" xfId="0" applyNumberFormat="1" applyFont="1" applyBorder="1"/>
    <xf numFmtId="3" fontId="7" fillId="0" borderId="0" xfId="0" applyNumberFormat="1" applyFont="1"/>
    <xf numFmtId="0" fontId="7" fillId="0" borderId="22" xfId="0" applyFont="1" applyBorder="1"/>
    <xf numFmtId="3" fontId="7" fillId="0" borderId="16" xfId="0" applyNumberFormat="1" applyFont="1" applyBorder="1"/>
    <xf numFmtId="0" fontId="7" fillId="0" borderId="23" xfId="0" applyFont="1" applyBorder="1"/>
    <xf numFmtId="0" fontId="7" fillId="0" borderId="19" xfId="0" applyFont="1" applyBorder="1" applyAlignment="1">
      <alignment horizontal="left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5" fontId="7" fillId="0" borderId="16" xfId="0" applyNumberFormat="1" applyFont="1" applyBorder="1" applyAlignment="1" applyProtection="1">
      <alignment horizontal="right"/>
      <protection locked="0"/>
    </xf>
    <xf numFmtId="5" fontId="7" fillId="0" borderId="0" xfId="0" applyNumberFormat="1" applyFont="1" applyAlignment="1">
      <alignment horizontal="right"/>
    </xf>
    <xf numFmtId="0" fontId="7" fillId="7" borderId="0" xfId="0" applyFont="1" applyFill="1"/>
    <xf numFmtId="5" fontId="7" fillId="0" borderId="16" xfId="0" applyNumberFormat="1" applyFont="1" applyBorder="1" applyAlignment="1">
      <alignment horizontal="right"/>
    </xf>
    <xf numFmtId="0" fontId="7" fillId="0" borderId="0" xfId="0" applyFont="1" applyProtection="1">
      <protection locked="0"/>
    </xf>
    <xf numFmtId="0" fontId="7" fillId="0" borderId="16" xfId="0" applyFont="1" applyBorder="1" applyProtection="1">
      <protection locked="0"/>
    </xf>
    <xf numFmtId="5" fontId="7" fillId="0" borderId="0" xfId="0" applyNumberFormat="1" applyFont="1" applyAlignment="1" applyProtection="1">
      <alignment horizontal="left"/>
      <protection locked="0"/>
    </xf>
    <xf numFmtId="10" fontId="7" fillId="0" borderId="0" xfId="0" applyNumberFormat="1" applyFont="1" applyAlignment="1" applyProtection="1">
      <alignment horizontal="left"/>
      <protection locked="0"/>
    </xf>
    <xf numFmtId="5" fontId="7" fillId="0" borderId="3" xfId="0" applyNumberFormat="1" applyFont="1" applyBorder="1" applyAlignment="1" applyProtection="1">
      <alignment horizontal="left"/>
      <protection locked="0"/>
    </xf>
    <xf numFmtId="5" fontId="7" fillId="0" borderId="26" xfId="0" applyNumberFormat="1" applyFont="1" applyBorder="1" applyAlignment="1" applyProtection="1">
      <alignment horizontal="left"/>
      <protection locked="0"/>
    </xf>
    <xf numFmtId="5" fontId="7" fillId="0" borderId="27" xfId="0" applyNumberFormat="1" applyFont="1" applyBorder="1" applyAlignment="1" applyProtection="1">
      <alignment horizontal="left"/>
      <protection locked="0"/>
    </xf>
    <xf numFmtId="0" fontId="7" fillId="0" borderId="13" xfId="0" applyFont="1" applyBorder="1"/>
    <xf numFmtId="0" fontId="13" fillId="0" borderId="0" xfId="0" applyFont="1"/>
    <xf numFmtId="0" fontId="6" fillId="0" borderId="16" xfId="0" applyFont="1" applyBorder="1"/>
    <xf numFmtId="0" fontId="14" fillId="0" borderId="0" xfId="0" applyFont="1"/>
    <xf numFmtId="0" fontId="15" fillId="0" borderId="0" xfId="0" applyFont="1"/>
    <xf numFmtId="5" fontId="6" fillId="0" borderId="0" xfId="0" applyNumberFormat="1" applyFont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1" fontId="7" fillId="0" borderId="0" xfId="0" applyNumberFormat="1" applyFont="1" applyProtection="1">
      <protection locked="0"/>
    </xf>
    <xf numFmtId="1" fontId="7" fillId="0" borderId="0" xfId="0" applyNumberFormat="1" applyFont="1"/>
    <xf numFmtId="5" fontId="7" fillId="0" borderId="0" xfId="1" applyNumberFormat="1" applyFont="1" applyFill="1" applyProtection="1"/>
    <xf numFmtId="5" fontId="7" fillId="0" borderId="0" xfId="1" applyNumberFormat="1" applyFont="1" applyProtection="1"/>
    <xf numFmtId="7" fontId="7" fillId="0" borderId="0" xfId="1" applyNumberFormat="1" applyFont="1" applyAlignment="1" applyProtection="1">
      <alignment horizontal="center"/>
    </xf>
    <xf numFmtId="3" fontId="6" fillId="0" borderId="0" xfId="1" applyNumberFormat="1" applyFont="1" applyFill="1" applyAlignment="1" applyProtection="1">
      <alignment horizontal="right"/>
    </xf>
    <xf numFmtId="3" fontId="6" fillId="0" borderId="0" xfId="1" applyNumberFormat="1" applyFont="1" applyAlignment="1" applyProtection="1">
      <alignment horizontal="right"/>
    </xf>
    <xf numFmtId="3" fontId="7" fillId="0" borderId="0" xfId="1" applyNumberFormat="1" applyFont="1" applyProtection="1"/>
    <xf numFmtId="5" fontId="6" fillId="0" borderId="0" xfId="0" applyNumberFormat="1" applyFont="1" applyAlignment="1" applyProtection="1">
      <alignment horizontal="center"/>
      <protection locked="0"/>
    </xf>
    <xf numFmtId="0" fontId="6" fillId="0" borderId="16" xfId="0" applyFont="1" applyBorder="1" applyProtection="1">
      <protection locked="0"/>
    </xf>
    <xf numFmtId="1" fontId="6" fillId="0" borderId="16" xfId="0" applyNumberFormat="1" applyFont="1" applyBorder="1" applyProtection="1">
      <protection locked="0"/>
    </xf>
    <xf numFmtId="6" fontId="7" fillId="0" borderId="16" xfId="4" applyNumberFormat="1" applyFont="1" applyBorder="1" applyProtection="1">
      <protection locked="0"/>
    </xf>
    <xf numFmtId="6" fontId="7" fillId="0" borderId="16" xfId="4" applyNumberFormat="1" applyFont="1" applyBorder="1" applyAlignment="1" applyProtection="1">
      <alignment horizontal="right"/>
      <protection locked="0"/>
    </xf>
    <xf numFmtId="5" fontId="7" fillId="0" borderId="17" xfId="0" applyNumberFormat="1" applyFont="1" applyBorder="1"/>
    <xf numFmtId="5" fontId="7" fillId="0" borderId="28" xfId="0" applyNumberFormat="1" applyFont="1" applyBorder="1" applyAlignment="1" applyProtection="1">
      <alignment horizontal="left"/>
      <protection locked="0"/>
    </xf>
    <xf numFmtId="5" fontId="7" fillId="0" borderId="28" xfId="0" applyNumberFormat="1" applyFont="1" applyBorder="1" applyProtection="1">
      <protection locked="0"/>
    </xf>
    <xf numFmtId="5" fontId="7" fillId="0" borderId="17" xfId="0" applyNumberFormat="1" applyFont="1" applyBorder="1" applyProtection="1">
      <protection locked="0"/>
    </xf>
    <xf numFmtId="5" fontId="7" fillId="0" borderId="29" xfId="0" applyNumberFormat="1" applyFont="1" applyBorder="1"/>
    <xf numFmtId="0" fontId="7" fillId="0" borderId="28" xfId="0" applyFont="1" applyBorder="1" applyProtection="1">
      <protection locked="0"/>
    </xf>
    <xf numFmtId="5" fontId="7" fillId="0" borderId="22" xfId="0" applyNumberFormat="1" applyFont="1" applyBorder="1" applyProtection="1">
      <protection locked="0"/>
    </xf>
    <xf numFmtId="5" fontId="7" fillId="0" borderId="19" xfId="0" applyNumberFormat="1" applyFont="1" applyBorder="1"/>
    <xf numFmtId="7" fontId="7" fillId="0" borderId="0" xfId="0" applyNumberFormat="1" applyFont="1" applyProtection="1">
      <protection locked="0"/>
    </xf>
    <xf numFmtId="166" fontId="7" fillId="0" borderId="0" xfId="0" applyNumberFormat="1" applyFont="1"/>
    <xf numFmtId="5" fontId="6" fillId="0" borderId="4" xfId="0" applyNumberFormat="1" applyFont="1" applyBorder="1"/>
    <xf numFmtId="9" fontId="7" fillId="0" borderId="0" xfId="0" applyNumberFormat="1" applyFont="1"/>
    <xf numFmtId="0" fontId="7" fillId="0" borderId="16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30" xfId="0" applyFont="1" applyBorder="1"/>
    <xf numFmtId="0" fontId="7" fillId="0" borderId="30" xfId="0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5" fontId="7" fillId="0" borderId="30" xfId="4" applyNumberFormat="1" applyFont="1" applyBorder="1" applyProtection="1">
      <protection locked="0"/>
    </xf>
    <xf numFmtId="5" fontId="7" fillId="0" borderId="0" xfId="4" applyNumberFormat="1" applyFont="1" applyProtection="1"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0" fontId="7" fillId="0" borderId="30" xfId="0" applyFont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5" fontId="7" fillId="4" borderId="0" xfId="0" applyNumberFormat="1" applyFont="1" applyFill="1"/>
    <xf numFmtId="4" fontId="7" fillId="0" borderId="0" xfId="0" applyNumberFormat="1" applyFont="1"/>
    <xf numFmtId="0" fontId="7" fillId="0" borderId="31" xfId="0" applyFont="1" applyBorder="1"/>
    <xf numFmtId="5" fontId="7" fillId="0" borderId="16" xfId="0" applyNumberFormat="1" applyFont="1" applyBorder="1" applyAlignment="1">
      <alignment horizontal="center"/>
    </xf>
    <xf numFmtId="1" fontId="7" fillId="0" borderId="31" xfId="0" applyNumberFormat="1" applyFont="1" applyBorder="1"/>
    <xf numFmtId="5" fontId="7" fillId="0" borderId="16" xfId="0" applyNumberFormat="1" applyFont="1" applyBorder="1"/>
    <xf numFmtId="0" fontId="7" fillId="0" borderId="26" xfId="0" applyFont="1" applyBorder="1"/>
    <xf numFmtId="0" fontId="7" fillId="0" borderId="27" xfId="0" applyFont="1" applyBorder="1"/>
    <xf numFmtId="5" fontId="17" fillId="0" borderId="0" xfId="0" applyNumberFormat="1" applyFont="1"/>
    <xf numFmtId="0" fontId="17" fillId="0" borderId="0" xfId="0" applyFont="1"/>
    <xf numFmtId="10" fontId="7" fillId="0" borderId="0" xfId="9" applyNumberFormat="1" applyFont="1" applyProtection="1"/>
    <xf numFmtId="6" fontId="7" fillId="0" borderId="0" xfId="0" applyNumberFormat="1" applyFont="1"/>
    <xf numFmtId="10" fontId="7" fillId="0" borderId="16" xfId="0" applyNumberFormat="1" applyFont="1" applyBorder="1"/>
    <xf numFmtId="0" fontId="6" fillId="0" borderId="16" xfId="0" applyFont="1" applyBorder="1" applyAlignment="1">
      <alignment horizontal="center"/>
    </xf>
    <xf numFmtId="6" fontId="7" fillId="0" borderId="0" xfId="0" applyNumberFormat="1" applyFont="1" applyProtection="1">
      <protection locked="0"/>
    </xf>
    <xf numFmtId="10" fontId="7" fillId="0" borderId="0" xfId="0" applyNumberFormat="1" applyFont="1" applyProtection="1">
      <protection locked="0"/>
    </xf>
    <xf numFmtId="5" fontId="7" fillId="0" borderId="23" xfId="0" applyNumberFormat="1" applyFont="1" applyBorder="1" applyProtection="1">
      <protection locked="0"/>
    </xf>
    <xf numFmtId="5" fontId="6" fillId="8" borderId="0" xfId="0" applyNumberFormat="1" applyFont="1" applyFill="1" applyAlignment="1">
      <alignment horizontal="right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5" fontId="17" fillId="3" borderId="0" xfId="0" applyNumberFormat="1" applyFont="1" applyFill="1"/>
    <xf numFmtId="1" fontId="7" fillId="8" borderId="0" xfId="0" applyNumberFormat="1" applyFont="1" applyFill="1" applyAlignment="1">
      <alignment horizontal="center"/>
    </xf>
    <xf numFmtId="0" fontId="7" fillId="8" borderId="0" xfId="0" applyFont="1" applyFill="1" applyAlignment="1" applyProtection="1">
      <alignment horizontal="center"/>
      <protection locked="0"/>
    </xf>
    <xf numFmtId="170" fontId="7" fillId="8" borderId="15" xfId="0" applyNumberFormat="1" applyFont="1" applyFill="1" applyBorder="1"/>
    <xf numFmtId="170" fontId="7" fillId="8" borderId="0" xfId="0" applyNumberFormat="1" applyFont="1" applyFill="1"/>
    <xf numFmtId="170" fontId="7" fillId="8" borderId="19" xfId="0" applyNumberFormat="1" applyFont="1" applyFill="1" applyBorder="1"/>
    <xf numFmtId="0" fontId="7" fillId="8" borderId="7" xfId="0" applyFont="1" applyFill="1" applyBorder="1"/>
    <xf numFmtId="5" fontId="7" fillId="8" borderId="0" xfId="0" applyNumberFormat="1" applyFont="1" applyFill="1"/>
    <xf numFmtId="0" fontId="6" fillId="8" borderId="0" xfId="0" applyFont="1" applyFill="1" applyAlignment="1">
      <alignment horizontal="right"/>
    </xf>
    <xf numFmtId="5" fontId="7" fillId="8" borderId="0" xfId="0" applyNumberFormat="1" applyFont="1" applyFill="1" applyAlignment="1">
      <alignment horizontal="right"/>
    </xf>
    <xf numFmtId="5" fontId="7" fillId="8" borderId="0" xfId="0" applyNumberFormat="1" applyFont="1" applyFill="1" applyAlignment="1">
      <alignment horizontal="left"/>
    </xf>
    <xf numFmtId="0" fontId="19" fillId="0" borderId="0" xfId="0" applyFont="1"/>
    <xf numFmtId="0" fontId="7" fillId="0" borderId="16" xfId="0" applyFont="1" applyBorder="1" applyAlignment="1" applyProtection="1">
      <alignment horizontal="center"/>
      <protection locked="0"/>
    </xf>
    <xf numFmtId="5" fontId="12" fillId="4" borderId="28" xfId="0" applyNumberFormat="1" applyFont="1" applyFill="1" applyBorder="1"/>
    <xf numFmtId="5" fontId="12" fillId="4" borderId="28" xfId="0" applyNumberFormat="1" applyFont="1" applyFill="1" applyBorder="1" applyAlignment="1" applyProtection="1">
      <alignment horizontal="left"/>
      <protection locked="0"/>
    </xf>
    <xf numFmtId="5" fontId="12" fillId="4" borderId="28" xfId="0" applyNumberFormat="1" applyFont="1" applyFill="1" applyBorder="1" applyProtection="1">
      <protection locked="0"/>
    </xf>
    <xf numFmtId="0" fontId="12" fillId="4" borderId="28" xfId="0" applyFont="1" applyFill="1" applyBorder="1"/>
    <xf numFmtId="0" fontId="12" fillId="4" borderId="28" xfId="0" applyFont="1" applyFill="1" applyBorder="1" applyProtection="1">
      <protection locked="0"/>
    </xf>
    <xf numFmtId="5" fontId="12" fillId="5" borderId="28" xfId="0" applyNumberFormat="1" applyFont="1" applyFill="1" applyBorder="1"/>
    <xf numFmtId="5" fontId="12" fillId="5" borderId="28" xfId="0" applyNumberFormat="1" applyFont="1" applyFill="1" applyBorder="1" applyProtection="1">
      <protection locked="0"/>
    </xf>
    <xf numFmtId="5" fontId="12" fillId="5" borderId="19" xfId="0" applyNumberFormat="1" applyFont="1" applyFill="1" applyBorder="1"/>
    <xf numFmtId="5" fontId="12" fillId="6" borderId="28" xfId="0" applyNumberFormat="1" applyFont="1" applyFill="1" applyBorder="1"/>
    <xf numFmtId="5" fontId="12" fillId="6" borderId="28" xfId="0" applyNumberFormat="1" applyFont="1" applyFill="1" applyBorder="1" applyProtection="1">
      <protection locked="0"/>
    </xf>
    <xf numFmtId="5" fontId="12" fillId="6" borderId="19" xfId="0" applyNumberFormat="1" applyFont="1" applyFill="1" applyBorder="1"/>
    <xf numFmtId="166" fontId="12" fillId="6" borderId="19" xfId="0" applyNumberFormat="1" applyFont="1" applyFill="1" applyBorder="1"/>
    <xf numFmtId="166" fontId="12" fillId="6" borderId="18" xfId="0" applyNumberFormat="1" applyFont="1" applyFill="1" applyBorder="1"/>
    <xf numFmtId="166" fontId="12" fillId="5" borderId="18" xfId="0" applyNumberFormat="1" applyFont="1" applyFill="1" applyBorder="1"/>
    <xf numFmtId="166" fontId="12" fillId="9" borderId="18" xfId="0" applyNumberFormat="1" applyFont="1" applyFill="1" applyBorder="1"/>
    <xf numFmtId="0" fontId="10" fillId="9" borderId="0" xfId="0" applyFont="1" applyFill="1"/>
    <xf numFmtId="0" fontId="9" fillId="10" borderId="0" xfId="0" applyFont="1" applyFill="1"/>
    <xf numFmtId="0" fontId="10" fillId="10" borderId="0" xfId="0" applyFont="1" applyFill="1"/>
    <xf numFmtId="166" fontId="11" fillId="10" borderId="33" xfId="0" applyNumberFormat="1" applyFont="1" applyFill="1" applyBorder="1"/>
    <xf numFmtId="1" fontId="6" fillId="0" borderId="34" xfId="0" applyNumberFormat="1" applyFont="1" applyBorder="1"/>
    <xf numFmtId="1" fontId="6" fillId="0" borderId="21" xfId="0" applyNumberFormat="1" applyFont="1" applyBorder="1"/>
    <xf numFmtId="0" fontId="7" fillId="0" borderId="8" xfId="0" applyFont="1" applyBorder="1"/>
    <xf numFmtId="1" fontId="6" fillId="0" borderId="19" xfId="0" applyNumberFormat="1" applyFont="1" applyBorder="1"/>
    <xf numFmtId="0" fontId="1" fillId="0" borderId="0" xfId="0" applyFont="1"/>
    <xf numFmtId="0" fontId="7" fillId="11" borderId="0" xfId="0" applyFont="1" applyFill="1"/>
    <xf numFmtId="0" fontId="6" fillId="11" borderId="16" xfId="0" applyFont="1" applyFill="1" applyBorder="1"/>
    <xf numFmtId="0" fontId="7" fillId="11" borderId="16" xfId="0" applyFont="1" applyFill="1" applyBorder="1"/>
    <xf numFmtId="0" fontId="6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6" fillId="11" borderId="0" xfId="0" applyFont="1" applyFill="1"/>
    <xf numFmtId="0" fontId="6" fillId="11" borderId="0" xfId="0" applyFont="1" applyFill="1" applyAlignment="1">
      <alignment horizontal="right"/>
    </xf>
    <xf numFmtId="1" fontId="4" fillId="0" borderId="35" xfId="0" applyNumberFormat="1" applyFont="1" applyBorder="1"/>
    <xf numFmtId="1" fontId="4" fillId="0" borderId="28" xfId="0" applyNumberFormat="1" applyFont="1" applyBorder="1"/>
    <xf numFmtId="0" fontId="12" fillId="0" borderId="21" xfId="0" applyFont="1" applyBorder="1"/>
    <xf numFmtId="0" fontId="12" fillId="0" borderId="8" xfId="0" applyFont="1" applyBorder="1"/>
    <xf numFmtId="2" fontId="7" fillId="0" borderId="0" xfId="0" applyNumberFormat="1" applyFont="1"/>
    <xf numFmtId="0" fontId="18" fillId="11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11" borderId="0" xfId="0" applyFont="1" applyFill="1"/>
    <xf numFmtId="1" fontId="4" fillId="9" borderId="7" xfId="0" applyNumberFormat="1" applyFont="1" applyFill="1" applyBorder="1"/>
    <xf numFmtId="5" fontId="11" fillId="9" borderId="15" xfId="0" applyNumberFormat="1" applyFont="1" applyFill="1" applyBorder="1" applyAlignment="1">
      <alignment horizontal="center"/>
    </xf>
    <xf numFmtId="5" fontId="12" fillId="5" borderId="28" xfId="0" applyNumberFormat="1" applyFont="1" applyFill="1" applyBorder="1" applyAlignment="1" applyProtection="1">
      <alignment horizontal="left"/>
      <protection locked="0"/>
    </xf>
    <xf numFmtId="5" fontId="12" fillId="6" borderId="28" xfId="0" applyNumberFormat="1" applyFont="1" applyFill="1" applyBorder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22" fillId="0" borderId="0" xfId="0" applyFont="1"/>
    <xf numFmtId="0" fontId="21" fillId="0" borderId="0" xfId="0" applyFont="1"/>
    <xf numFmtId="5" fontId="7" fillId="3" borderId="0" xfId="0" applyNumberFormat="1" applyFont="1" applyFill="1"/>
    <xf numFmtId="5" fontId="6" fillId="0" borderId="16" xfId="0" applyNumberFormat="1" applyFont="1" applyBorder="1" applyAlignment="1">
      <alignment horizontal="center"/>
    </xf>
    <xf numFmtId="166" fontId="7" fillId="0" borderId="16" xfId="0" applyNumberFormat="1" applyFont="1" applyBorder="1"/>
    <xf numFmtId="5" fontId="23" fillId="0" borderId="0" xfId="0" applyNumberFormat="1" applyFont="1" applyAlignment="1" applyProtection="1">
      <alignment horizontal="right"/>
      <protection locked="0"/>
    </xf>
    <xf numFmtId="5" fontId="23" fillId="0" borderId="0" xfId="0" applyNumberFormat="1" applyFont="1" applyProtection="1">
      <protection locked="0"/>
    </xf>
    <xf numFmtId="5" fontId="23" fillId="0" borderId="16" xfId="0" applyNumberFormat="1" applyFont="1" applyBorder="1" applyAlignment="1" applyProtection="1">
      <alignment horizontal="right"/>
      <protection locked="0"/>
    </xf>
    <xf numFmtId="0" fontId="10" fillId="3" borderId="0" xfId="0" applyFont="1" applyFill="1"/>
    <xf numFmtId="166" fontId="12" fillId="3" borderId="19" xfId="0" applyNumberFormat="1" applyFont="1" applyFill="1" applyBorder="1"/>
    <xf numFmtId="5" fontId="7" fillId="0" borderId="0" xfId="0" applyNumberFormat="1" applyFont="1" applyAlignment="1">
      <alignment horizontal="center"/>
    </xf>
    <xf numFmtId="5" fontId="6" fillId="3" borderId="32" xfId="0" applyNumberFormat="1" applyFont="1" applyFill="1" applyBorder="1"/>
    <xf numFmtId="9" fontId="6" fillId="12" borderId="0" xfId="0" applyNumberFormat="1" applyFont="1" applyFill="1" applyAlignment="1" applyProtection="1">
      <alignment horizontal="right"/>
      <protection locked="0"/>
    </xf>
    <xf numFmtId="0" fontId="7" fillId="12" borderId="16" xfId="0" applyFont="1" applyFill="1" applyBorder="1"/>
    <xf numFmtId="5" fontId="7" fillId="12" borderId="16" xfId="0" applyNumberFormat="1" applyFont="1" applyFill="1" applyBorder="1"/>
    <xf numFmtId="0" fontId="1" fillId="3" borderId="0" xfId="0" applyFont="1" applyFill="1"/>
    <xf numFmtId="0" fontId="6" fillId="3" borderId="0" xfId="0" applyFont="1" applyFill="1"/>
    <xf numFmtId="0" fontId="18" fillId="0" borderId="30" xfId="0" applyFont="1" applyBorder="1"/>
    <xf numFmtId="0" fontId="7" fillId="0" borderId="37" xfId="0" applyFont="1" applyBorder="1"/>
    <xf numFmtId="0" fontId="7" fillId="0" borderId="2" xfId="0" applyFont="1" applyBorder="1"/>
    <xf numFmtId="0" fontId="7" fillId="0" borderId="7" xfId="0" applyFont="1" applyBorder="1"/>
    <xf numFmtId="0" fontId="6" fillId="0" borderId="25" xfId="0" applyFont="1" applyBorder="1"/>
    <xf numFmtId="0" fontId="13" fillId="12" borderId="0" xfId="0" applyFont="1" applyFill="1"/>
    <xf numFmtId="5" fontId="13" fillId="12" borderId="0" xfId="0" applyNumberFormat="1" applyFont="1" applyFill="1" applyAlignment="1">
      <alignment horizontal="right"/>
    </xf>
    <xf numFmtId="5" fontId="13" fillId="12" borderId="0" xfId="0" applyNumberFormat="1" applyFont="1" applyFill="1"/>
    <xf numFmtId="0" fontId="6" fillId="12" borderId="16" xfId="0" applyFont="1" applyFill="1" applyBorder="1"/>
    <xf numFmtId="5" fontId="6" fillId="12" borderId="16" xfId="0" applyNumberFormat="1" applyFont="1" applyFill="1" applyBorder="1"/>
    <xf numFmtId="42" fontId="6" fillId="12" borderId="0" xfId="0" applyNumberFormat="1" applyFont="1" applyFill="1"/>
    <xf numFmtId="5" fontId="7" fillId="12" borderId="0" xfId="0" applyNumberFormat="1" applyFont="1" applyFill="1"/>
    <xf numFmtId="0" fontId="7" fillId="12" borderId="0" xfId="0" applyFont="1" applyFill="1"/>
    <xf numFmtId="0" fontId="6" fillId="0" borderId="16" xfId="0" applyFont="1" applyBorder="1" applyAlignment="1">
      <alignment horizontal="left"/>
    </xf>
    <xf numFmtId="9" fontId="6" fillId="0" borderId="0" xfId="9" applyFont="1" applyFill="1" applyBorder="1" applyAlignment="1" applyProtection="1">
      <alignment horizontal="center"/>
    </xf>
    <xf numFmtId="0" fontId="18" fillId="0" borderId="0" xfId="0" applyFont="1"/>
    <xf numFmtId="5" fontId="18" fillId="0" borderId="0" xfId="0" applyNumberFormat="1" applyFont="1" applyAlignment="1">
      <alignment horizontal="right"/>
    </xf>
    <xf numFmtId="5" fontId="18" fillId="0" borderId="0" xfId="0" applyNumberFormat="1" applyFont="1"/>
    <xf numFmtId="0" fontId="7" fillId="9" borderId="0" xfId="0" applyFont="1" applyFill="1" applyAlignment="1">
      <alignment horizontal="left"/>
    </xf>
    <xf numFmtId="5" fontId="24" fillId="0" borderId="0" xfId="0" applyNumberFormat="1" applyFont="1"/>
    <xf numFmtId="0" fontId="24" fillId="0" borderId="0" xfId="0" applyFont="1"/>
    <xf numFmtId="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6" fontId="6" fillId="0" borderId="0" xfId="0" applyNumberFormat="1" applyFont="1" applyProtection="1">
      <protection locked="0"/>
    </xf>
    <xf numFmtId="169" fontId="7" fillId="0" borderId="0" xfId="0" applyNumberFormat="1" applyFont="1"/>
    <xf numFmtId="3" fontId="7" fillId="0" borderId="0" xfId="0" applyNumberFormat="1" applyFont="1" applyProtection="1">
      <protection locked="0"/>
    </xf>
    <xf numFmtId="3" fontId="7" fillId="0" borderId="0" xfId="1" applyNumberFormat="1" applyFont="1" applyFill="1" applyProtection="1"/>
    <xf numFmtId="7" fontId="7" fillId="8" borderId="0" xfId="0" applyNumberFormat="1" applyFont="1" applyFill="1" applyAlignment="1">
      <alignment horizontal="left"/>
    </xf>
    <xf numFmtId="0" fontId="7" fillId="8" borderId="0" xfId="0" applyFont="1" applyFill="1" applyAlignment="1">
      <alignment horizontal="left"/>
    </xf>
    <xf numFmtId="169" fontId="7" fillId="8" borderId="0" xfId="0" applyNumberFormat="1" applyFont="1" applyFill="1" applyAlignment="1">
      <alignment horizontal="left"/>
    </xf>
    <xf numFmtId="9" fontId="7" fillId="8" borderId="0" xfId="0" applyNumberFormat="1" applyFont="1" applyFill="1" applyAlignment="1" applyProtection="1">
      <alignment horizontal="center"/>
      <protection locked="0"/>
    </xf>
    <xf numFmtId="5" fontId="23" fillId="8" borderId="0" xfId="0" applyNumberFormat="1" applyFont="1" applyFill="1" applyAlignment="1">
      <alignment horizontal="right"/>
    </xf>
    <xf numFmtId="10" fontId="7" fillId="8" borderId="0" xfId="0" applyNumberFormat="1" applyFont="1" applyFill="1" applyAlignment="1">
      <alignment horizontal="left"/>
    </xf>
    <xf numFmtId="10" fontId="7" fillId="8" borderId="0" xfId="0" applyNumberFormat="1" applyFont="1" applyFill="1" applyAlignment="1" applyProtection="1">
      <alignment horizontal="left"/>
      <protection locked="0"/>
    </xf>
    <xf numFmtId="5" fontId="7" fillId="8" borderId="5" xfId="0" applyNumberFormat="1" applyFont="1" applyFill="1" applyBorder="1"/>
    <xf numFmtId="5" fontId="7" fillId="8" borderId="1" xfId="0" applyNumberFormat="1" applyFont="1" applyFill="1" applyBorder="1" applyAlignment="1">
      <alignment horizontal="right"/>
    </xf>
    <xf numFmtId="164" fontId="7" fillId="8" borderId="0" xfId="0" applyNumberFormat="1" applyFont="1" applyFill="1" applyAlignment="1">
      <alignment horizontal="left"/>
    </xf>
    <xf numFmtId="9" fontId="6" fillId="12" borderId="19" xfId="9" applyFont="1" applyFill="1" applyBorder="1" applyAlignment="1" applyProtection="1">
      <alignment horizontal="center"/>
    </xf>
    <xf numFmtId="0" fontId="18" fillId="9" borderId="4" xfId="0" applyFont="1" applyFill="1" applyBorder="1" applyAlignment="1">
      <alignment horizontal="center"/>
    </xf>
    <xf numFmtId="3" fontId="7" fillId="8" borderId="0" xfId="0" applyNumberFormat="1" applyFont="1" applyFill="1"/>
    <xf numFmtId="7" fontId="7" fillId="8" borderId="0" xfId="0" applyNumberFormat="1" applyFont="1" applyFill="1"/>
    <xf numFmtId="166" fontId="6" fillId="8" borderId="0" xfId="1" applyNumberFormat="1" applyFont="1" applyFill="1" applyProtection="1"/>
    <xf numFmtId="5" fontId="7" fillId="8" borderId="16" xfId="0" applyNumberFormat="1" applyFont="1" applyFill="1" applyBorder="1"/>
    <xf numFmtId="6" fontId="7" fillId="8" borderId="0" xfId="0" applyNumberFormat="1" applyFont="1" applyFill="1"/>
    <xf numFmtId="10" fontId="7" fillId="8" borderId="0" xfId="0" applyNumberFormat="1" applyFont="1" applyFill="1"/>
    <xf numFmtId="0" fontId="6" fillId="8" borderId="16" xfId="0" applyFont="1" applyFill="1" applyBorder="1"/>
    <xf numFmtId="5" fontId="7" fillId="8" borderId="19" xfId="0" applyNumberFormat="1" applyFont="1" applyFill="1" applyBorder="1"/>
    <xf numFmtId="5" fontId="7" fillId="8" borderId="22" xfId="0" applyNumberFormat="1" applyFont="1" applyFill="1" applyBorder="1" applyProtection="1">
      <protection locked="0"/>
    </xf>
    <xf numFmtId="5" fontId="7" fillId="12" borderId="24" xfId="0" applyNumberFormat="1" applyFont="1" applyFill="1" applyBorder="1"/>
    <xf numFmtId="169" fontId="7" fillId="12" borderId="18" xfId="0" applyNumberFormat="1" applyFont="1" applyFill="1" applyBorder="1"/>
    <xf numFmtId="5" fontId="7" fillId="8" borderId="15" xfId="0" applyNumberFormat="1" applyFont="1" applyFill="1" applyBorder="1" applyAlignment="1">
      <alignment horizontal="right"/>
    </xf>
    <xf numFmtId="166" fontId="7" fillId="8" borderId="15" xfId="0" applyNumberFormat="1" applyFont="1" applyFill="1" applyBorder="1" applyAlignment="1">
      <alignment horizontal="right"/>
    </xf>
    <xf numFmtId="5" fontId="7" fillId="12" borderId="15" xfId="0" applyNumberFormat="1" applyFont="1" applyFill="1" applyBorder="1" applyAlignment="1">
      <alignment horizontal="right"/>
    </xf>
    <xf numFmtId="5" fontId="6" fillId="8" borderId="4" xfId="0" applyNumberFormat="1" applyFont="1" applyFill="1" applyBorder="1"/>
    <xf numFmtId="5" fontId="7" fillId="12" borderId="30" xfId="4" applyNumberFormat="1" applyFont="1" applyFill="1" applyBorder="1" applyProtection="1"/>
    <xf numFmtId="5" fontId="7" fillId="12" borderId="30" xfId="4" applyNumberFormat="1" applyFont="1" applyFill="1" applyBorder="1"/>
    <xf numFmtId="166" fontId="7" fillId="12" borderId="0" xfId="0" applyNumberFormat="1" applyFont="1" applyFill="1"/>
    <xf numFmtId="5" fontId="6" fillId="8" borderId="30" xfId="0" applyNumberFormat="1" applyFont="1" applyFill="1" applyBorder="1"/>
    <xf numFmtId="5" fontId="6" fillId="3" borderId="0" xfId="0" applyNumberFormat="1" applyFont="1" applyFill="1"/>
    <xf numFmtId="5" fontId="6" fillId="0" borderId="19" xfId="0" applyNumberFormat="1" applyFont="1" applyBorder="1"/>
    <xf numFmtId="0" fontId="6" fillId="0" borderId="19" xfId="0" applyFont="1" applyBorder="1"/>
    <xf numFmtId="10" fontId="7" fillId="12" borderId="0" xfId="0" applyNumberFormat="1" applyFont="1" applyFill="1"/>
    <xf numFmtId="0" fontId="7" fillId="12" borderId="0" xfId="0" applyFont="1" applyFill="1" applyAlignment="1">
      <alignment horizontal="right"/>
    </xf>
    <xf numFmtId="9" fontId="7" fillId="12" borderId="0" xfId="0" applyNumberFormat="1" applyFont="1" applyFill="1"/>
    <xf numFmtId="6" fontId="7" fillId="12" borderId="0" xfId="0" applyNumberFormat="1" applyFont="1" applyFill="1"/>
    <xf numFmtId="5" fontId="7" fillId="8" borderId="3" xfId="0" applyNumberFormat="1" applyFont="1" applyFill="1" applyBorder="1"/>
    <xf numFmtId="10" fontId="7" fillId="8" borderId="16" xfId="0" applyNumberFormat="1" applyFont="1" applyFill="1" applyBorder="1"/>
    <xf numFmtId="5" fontId="7" fillId="3" borderId="16" xfId="0" applyNumberFormat="1" applyFont="1" applyFill="1" applyBorder="1"/>
    <xf numFmtId="0" fontId="7" fillId="8" borderId="0" xfId="0" applyFont="1" applyFill="1"/>
    <xf numFmtId="166" fontId="6" fillId="12" borderId="0" xfId="0" applyNumberFormat="1" applyFont="1" applyFill="1"/>
    <xf numFmtId="166" fontId="6" fillId="12" borderId="0" xfId="0" applyNumberFormat="1" applyFont="1" applyFill="1" applyAlignment="1">
      <alignment horizontal="right"/>
    </xf>
    <xf numFmtId="9" fontId="18" fillId="9" borderId="4" xfId="0" applyNumberFormat="1" applyFont="1" applyFill="1" applyBorder="1" applyAlignment="1">
      <alignment horizontal="center"/>
    </xf>
    <xf numFmtId="171" fontId="7" fillId="8" borderId="1" xfId="0" applyNumberFormat="1" applyFont="1" applyFill="1" applyBorder="1"/>
    <xf numFmtId="5" fontId="6" fillId="12" borderId="0" xfId="0" applyNumberFormat="1" applyFont="1" applyFill="1"/>
    <xf numFmtId="5" fontId="6" fillId="9" borderId="27" xfId="0" applyNumberFormat="1" applyFont="1" applyFill="1" applyBorder="1" applyProtection="1">
      <protection locked="0"/>
    </xf>
    <xf numFmtId="0" fontId="7" fillId="9" borderId="5" xfId="0" applyFont="1" applyFill="1" applyBorder="1"/>
    <xf numFmtId="166" fontId="7" fillId="8" borderId="0" xfId="0" applyNumberFormat="1" applyFont="1" applyFill="1"/>
    <xf numFmtId="5" fontId="7" fillId="12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/>
    <xf numFmtId="5" fontId="7" fillId="0" borderId="19" xfId="0" applyNumberFormat="1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0" xfId="0" applyFont="1" applyProtection="1">
      <protection locked="0"/>
    </xf>
    <xf numFmtId="0" fontId="17" fillId="0" borderId="0" xfId="0" applyFont="1"/>
    <xf numFmtId="5" fontId="7" fillId="0" borderId="17" xfId="0" applyNumberFormat="1" applyFont="1" applyBorder="1" applyAlignment="1">
      <alignment horizontal="left"/>
    </xf>
    <xf numFmtId="0" fontId="7" fillId="0" borderId="17" xfId="0" applyFont="1" applyBorder="1"/>
    <xf numFmtId="0" fontId="7" fillId="2" borderId="0" xfId="0" applyFont="1" applyFill="1"/>
    <xf numFmtId="0" fontId="20" fillId="0" borderId="0" xfId="0" applyFont="1"/>
    <xf numFmtId="5" fontId="7" fillId="0" borderId="30" xfId="0" applyNumberFormat="1" applyFont="1" applyBorder="1" applyAlignment="1">
      <alignment horizontal="left"/>
    </xf>
    <xf numFmtId="0" fontId="7" fillId="0" borderId="30" xfId="0" applyFont="1" applyBorder="1"/>
    <xf numFmtId="5" fontId="7" fillId="0" borderId="0" xfId="0" applyNumberFormat="1" applyFont="1" applyAlignment="1">
      <alignment horizontal="left"/>
    </xf>
    <xf numFmtId="0" fontId="7" fillId="12" borderId="3" xfId="0" applyFont="1" applyFill="1" applyBorder="1"/>
    <xf numFmtId="0" fontId="7" fillId="12" borderId="26" xfId="0" applyFont="1" applyFill="1" applyBorder="1"/>
    <xf numFmtId="5" fontId="6" fillId="0" borderId="0" xfId="0" applyNumberFormat="1" applyFont="1"/>
    <xf numFmtId="166" fontId="7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/>
    </xf>
    <xf numFmtId="5" fontId="7" fillId="0" borderId="0" xfId="0" applyNumberFormat="1" applyFont="1" applyAlignment="1">
      <alignment horizontal="right"/>
    </xf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8" fillId="0" borderId="16" xfId="0" applyFont="1" applyBorder="1"/>
    <xf numFmtId="0" fontId="17" fillId="0" borderId="16" xfId="0" applyFont="1" applyBorder="1"/>
    <xf numFmtId="0" fontId="6" fillId="0" borderId="19" xfId="0" applyFont="1" applyBorder="1" applyAlignment="1">
      <alignment horizontal="left"/>
    </xf>
    <xf numFmtId="0" fontId="7" fillId="0" borderId="19" xfId="0" applyFont="1" applyBorder="1"/>
    <xf numFmtId="0" fontId="6" fillId="0" borderId="19" xfId="0" applyFont="1" applyBorder="1"/>
    <xf numFmtId="5" fontId="6" fillId="0" borderId="19" xfId="0" applyNumberFormat="1" applyFont="1" applyBorder="1"/>
    <xf numFmtId="0" fontId="7" fillId="0" borderId="17" xfId="0" applyFont="1" applyBorder="1" applyAlignment="1">
      <alignment horizontal="left"/>
    </xf>
    <xf numFmtId="167" fontId="7" fillId="0" borderId="0" xfId="0" applyNumberFormat="1" applyFont="1" applyAlignment="1" applyProtection="1">
      <alignment horizontal="left"/>
      <protection locked="0"/>
    </xf>
    <xf numFmtId="6" fontId="7" fillId="0" borderId="0" xfId="0" applyNumberFormat="1" applyFont="1"/>
    <xf numFmtId="0" fontId="6" fillId="0" borderId="16" xfId="0" applyFont="1" applyBorder="1"/>
    <xf numFmtId="0" fontId="7" fillId="0" borderId="16" xfId="0" applyFont="1" applyBorder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5" fontId="7" fillId="0" borderId="0" xfId="0" applyNumberFormat="1" applyFont="1"/>
    <xf numFmtId="0" fontId="6" fillId="9" borderId="0" xfId="0" applyFont="1" applyFill="1" applyAlignment="1">
      <alignment horizontal="left"/>
    </xf>
    <xf numFmtId="0" fontId="7" fillId="9" borderId="0" xfId="0" applyFont="1" applyFill="1"/>
    <xf numFmtId="0" fontId="18" fillId="0" borderId="19" xfId="0" applyFont="1" applyBorder="1" applyAlignment="1">
      <alignment horizontal="center"/>
    </xf>
    <xf numFmtId="5" fontId="6" fillId="0" borderId="36" xfId="0" applyNumberFormat="1" applyFont="1" applyBorder="1" applyAlignment="1">
      <alignment horizontal="left"/>
    </xf>
    <xf numFmtId="0" fontId="6" fillId="0" borderId="36" xfId="0" applyFont="1" applyBorder="1"/>
    <xf numFmtId="5" fontId="6" fillId="0" borderId="26" xfId="0" applyNumberFormat="1" applyFont="1" applyBorder="1" applyAlignment="1">
      <alignment horizontal="left"/>
    </xf>
    <xf numFmtId="0" fontId="6" fillId="0" borderId="26" xfId="0" applyFont="1" applyBorder="1"/>
    <xf numFmtId="0" fontId="6" fillId="12" borderId="0" xfId="0" applyFont="1" applyFill="1"/>
    <xf numFmtId="0" fontId="10" fillId="10" borderId="0" xfId="0" applyFont="1" applyFill="1" applyAlignment="1">
      <alignment horizontal="right"/>
    </xf>
    <xf numFmtId="5" fontId="4" fillId="3" borderId="0" xfId="0" applyNumberFormat="1" applyFont="1" applyFill="1"/>
    <xf numFmtId="0" fontId="10" fillId="3" borderId="0" xfId="0" applyFont="1" applyFill="1"/>
    <xf numFmtId="0" fontId="11" fillId="3" borderId="16" xfId="0" applyFont="1" applyFill="1" applyBorder="1"/>
    <xf numFmtId="5" fontId="4" fillId="3" borderId="26" xfId="0" applyNumberFormat="1" applyFont="1" applyFill="1" applyBorder="1" applyAlignment="1">
      <alignment horizontal="left"/>
    </xf>
    <xf numFmtId="0" fontId="9" fillId="3" borderId="26" xfId="0" applyFont="1" applyFill="1" applyBorder="1"/>
    <xf numFmtId="5" fontId="4" fillId="3" borderId="36" xfId="0" applyNumberFormat="1" applyFont="1" applyFill="1" applyBorder="1" applyAlignment="1">
      <alignment horizontal="left"/>
    </xf>
    <xf numFmtId="0" fontId="9" fillId="3" borderId="36" xfId="0" applyFont="1" applyFill="1" applyBorder="1"/>
    <xf numFmtId="0" fontId="12" fillId="0" borderId="0" xfId="0" applyFont="1" applyAlignment="1">
      <alignment horizontal="right"/>
    </xf>
    <xf numFmtId="5" fontId="12" fillId="0" borderId="19" xfId="0" applyNumberFormat="1" applyFont="1" applyBorder="1" applyAlignment="1">
      <alignment horizontal="right"/>
    </xf>
    <xf numFmtId="0" fontId="10" fillId="0" borderId="19" xfId="0" applyFont="1" applyBorder="1" applyAlignment="1">
      <alignment horizontal="right"/>
    </xf>
  </cellXfs>
  <cellStyles count="11">
    <cellStyle name="Comma" xfId="1" builtinId="3"/>
    <cellStyle name="Comma 2" xfId="2" xr:uid="{00000000-0005-0000-0000-000001000000}"/>
    <cellStyle name="Comma 2 2" xfId="3" xr:uid="{00000000-0005-0000-0000-000002000000}"/>
    <cellStyle name="Currency" xfId="4" builtinId="4"/>
    <cellStyle name="Currency 2" xfId="5" xr:uid="{00000000-0005-0000-0000-000004000000}"/>
    <cellStyle name="Currency 2 2" xfId="6" xr:uid="{00000000-0005-0000-0000-000005000000}"/>
    <cellStyle name="Normal" xfId="0" builtinId="0"/>
    <cellStyle name="Normal 2" xfId="7" xr:uid="{00000000-0005-0000-0000-000008000000}"/>
    <cellStyle name="Normal 3" xfId="8" xr:uid="{00000000-0005-0000-0000-000009000000}"/>
    <cellStyle name="Percent" xfId="9" builtinId="5"/>
    <cellStyle name="Percent 2" xfId="10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473"/>
  <sheetViews>
    <sheetView tabSelected="1" zoomScaleNormal="100" zoomScaleSheetLayoutView="75" workbookViewId="0">
      <selection activeCell="N19" sqref="N19"/>
    </sheetView>
  </sheetViews>
  <sheetFormatPr baseColWidth="10" defaultColWidth="12.6640625" defaultRowHeight="13"/>
  <cols>
    <col min="1" max="1" width="3" style="44" customWidth="1"/>
    <col min="2" max="2" width="0.6640625" style="44" customWidth="1"/>
    <col min="3" max="3" width="14.6640625" style="44" customWidth="1"/>
    <col min="4" max="4" width="12.33203125" style="44" customWidth="1"/>
    <col min="5" max="13" width="12.6640625" style="44"/>
    <col min="14" max="14" width="21.1640625" style="44" customWidth="1"/>
    <col min="15" max="16384" width="12.6640625" style="44"/>
  </cols>
  <sheetData>
    <row r="1" spans="1:17">
      <c r="C1" s="45" t="s">
        <v>0</v>
      </c>
      <c r="D1" s="45"/>
      <c r="E1" s="45"/>
      <c r="F1" s="45"/>
      <c r="G1" s="45"/>
      <c r="H1" s="45"/>
      <c r="I1" s="45"/>
      <c r="J1" s="45"/>
      <c r="K1" s="45"/>
    </row>
    <row r="3" spans="1:17">
      <c r="E3" s="314" t="s">
        <v>1</v>
      </c>
      <c r="F3" s="314"/>
      <c r="G3" s="314"/>
      <c r="H3" s="314"/>
      <c r="I3" s="314"/>
      <c r="J3" s="42"/>
    </row>
    <row r="4" spans="1:17">
      <c r="E4" s="46"/>
    </row>
    <row r="5" spans="1:17">
      <c r="C5" s="46"/>
      <c r="E5" s="148"/>
      <c r="F5" s="148"/>
      <c r="G5" s="216">
        <v>2022</v>
      </c>
      <c r="H5" s="217"/>
      <c r="I5" s="148"/>
      <c r="J5" s="42"/>
    </row>
    <row r="6" spans="1:17">
      <c r="E6" s="148"/>
      <c r="F6" s="148"/>
      <c r="G6" s="216" t="s">
        <v>392</v>
      </c>
      <c r="H6" s="218"/>
      <c r="I6" s="148"/>
    </row>
    <row r="7" spans="1:17">
      <c r="E7" s="148"/>
      <c r="F7" s="148"/>
      <c r="G7" s="216" t="s">
        <v>2</v>
      </c>
      <c r="H7" s="217"/>
      <c r="I7" s="148"/>
      <c r="J7" s="42"/>
    </row>
    <row r="8" spans="1:17">
      <c r="G8" s="48"/>
    </row>
    <row r="9" spans="1:17" ht="14" thickBot="1">
      <c r="A9" s="341" t="s">
        <v>3</v>
      </c>
      <c r="B9" s="342"/>
      <c r="C9" s="342"/>
      <c r="D9" s="342"/>
      <c r="E9" s="342"/>
      <c r="F9" s="355" t="s">
        <v>505</v>
      </c>
      <c r="G9" s="355"/>
      <c r="H9" s="355"/>
      <c r="I9" s="49"/>
      <c r="J9" s="343" t="s">
        <v>4</v>
      </c>
      <c r="K9" s="343"/>
      <c r="L9" s="342"/>
      <c r="M9" s="227"/>
    </row>
    <row r="10" spans="1:17">
      <c r="B10" s="313" t="s">
        <v>5</v>
      </c>
      <c r="C10" s="313"/>
      <c r="D10" s="313"/>
      <c r="E10" s="346"/>
      <c r="F10" s="346"/>
      <c r="J10" s="345" t="s">
        <v>6</v>
      </c>
      <c r="K10" s="325"/>
      <c r="L10" s="50"/>
      <c r="M10" s="227"/>
    </row>
    <row r="11" spans="1:17">
      <c r="A11" s="50" t="s">
        <v>7</v>
      </c>
      <c r="B11" s="312" t="s">
        <v>8</v>
      </c>
      <c r="C11" s="313"/>
      <c r="D11" s="313"/>
      <c r="E11" s="318" t="s">
        <v>7</v>
      </c>
      <c r="F11" s="313"/>
      <c r="G11" s="313"/>
      <c r="J11" s="316" t="s">
        <v>462</v>
      </c>
      <c r="K11" s="316"/>
      <c r="L11" s="52" t="s">
        <v>7</v>
      </c>
      <c r="M11" s="43"/>
    </row>
    <row r="12" spans="1:17">
      <c r="A12" s="50" t="s">
        <v>7</v>
      </c>
      <c r="B12" s="313" t="s">
        <v>10</v>
      </c>
      <c r="C12" s="313"/>
      <c r="D12" s="313"/>
      <c r="E12" s="318" t="s">
        <v>7</v>
      </c>
      <c r="F12" s="313"/>
      <c r="G12" s="313"/>
      <c r="J12" s="316" t="s">
        <v>463</v>
      </c>
      <c r="K12" s="316"/>
      <c r="L12" s="52"/>
      <c r="Q12" s="43"/>
    </row>
    <row r="13" spans="1:17">
      <c r="A13" s="50"/>
      <c r="B13" s="313" t="s">
        <v>302</v>
      </c>
      <c r="C13" s="313"/>
      <c r="D13" s="313"/>
      <c r="E13" s="318"/>
      <c r="F13" s="313"/>
      <c r="G13" s="313"/>
      <c r="J13" s="316" t="s">
        <v>514</v>
      </c>
      <c r="K13" s="316"/>
      <c r="Q13" s="43"/>
    </row>
    <row r="14" spans="1:17">
      <c r="A14" s="50" t="s">
        <v>7</v>
      </c>
      <c r="B14" s="313" t="s">
        <v>11</v>
      </c>
      <c r="C14" s="313"/>
      <c r="D14" s="313"/>
      <c r="E14" s="322" t="s">
        <v>236</v>
      </c>
      <c r="F14" s="313"/>
      <c r="G14" s="313"/>
      <c r="J14" s="352" t="s">
        <v>35</v>
      </c>
      <c r="K14" s="352"/>
      <c r="L14" s="52"/>
      <c r="M14" s="44" t="s">
        <v>7</v>
      </c>
      <c r="Q14" s="43"/>
    </row>
    <row r="15" spans="1:17">
      <c r="A15" s="50"/>
      <c r="B15" s="352" t="s">
        <v>12</v>
      </c>
      <c r="C15" s="313"/>
      <c r="D15" s="313"/>
      <c r="E15" s="322" t="s">
        <v>237</v>
      </c>
      <c r="F15" s="313"/>
      <c r="G15" s="313"/>
      <c r="J15" s="50" t="s">
        <v>9</v>
      </c>
      <c r="L15" s="264" t="e">
        <f>M53</f>
        <v>#DIV/0!</v>
      </c>
      <c r="Q15" s="43"/>
    </row>
    <row r="16" spans="1:17">
      <c r="A16" s="50"/>
      <c r="B16" s="312" t="s">
        <v>13</v>
      </c>
      <c r="C16" s="313"/>
      <c r="D16" s="313"/>
      <c r="E16" s="55">
        <v>0</v>
      </c>
      <c r="F16" s="44" t="s">
        <v>238</v>
      </c>
      <c r="J16" s="50" t="s">
        <v>364</v>
      </c>
      <c r="L16" s="53">
        <v>0.09</v>
      </c>
      <c r="M16" s="54"/>
      <c r="Q16" s="43"/>
    </row>
    <row r="17" spans="1:17">
      <c r="A17" s="50" t="s">
        <v>7</v>
      </c>
      <c r="B17" s="313" t="s">
        <v>14</v>
      </c>
      <c r="C17" s="313"/>
      <c r="D17" s="313"/>
      <c r="E17" s="169" t="e">
        <f>(E25-F34)/E16</f>
        <v>#DIV/0!</v>
      </c>
      <c r="F17" s="44" t="s">
        <v>15</v>
      </c>
      <c r="J17" s="50" t="s">
        <v>498</v>
      </c>
      <c r="K17" s="50"/>
      <c r="L17" s="56">
        <v>0.04</v>
      </c>
      <c r="M17" s="57"/>
      <c r="Q17" s="43"/>
    </row>
    <row r="18" spans="1:17">
      <c r="A18" s="50"/>
      <c r="B18" s="313" t="s">
        <v>14</v>
      </c>
      <c r="C18" s="313"/>
      <c r="D18" s="313"/>
      <c r="E18" s="169" t="e">
        <f>E25/E16</f>
        <v>#DIV/0!</v>
      </c>
      <c r="F18" s="44" t="s">
        <v>16</v>
      </c>
      <c r="J18" s="50" t="s">
        <v>387</v>
      </c>
      <c r="K18" s="50"/>
      <c r="L18" s="157">
        <v>0</v>
      </c>
      <c r="M18" s="158">
        <v>0</v>
      </c>
      <c r="Q18" s="43"/>
    </row>
    <row r="19" spans="1:17">
      <c r="A19" s="50" t="s">
        <v>7</v>
      </c>
      <c r="B19" s="313" t="s">
        <v>18</v>
      </c>
      <c r="C19" s="313"/>
      <c r="D19" s="313"/>
      <c r="E19" s="59">
        <v>0</v>
      </c>
      <c r="F19" s="44" t="s">
        <v>315</v>
      </c>
      <c r="J19" s="44" t="s">
        <v>303</v>
      </c>
      <c r="L19" s="52" t="s">
        <v>7</v>
      </c>
      <c r="Q19" s="43"/>
    </row>
    <row r="20" spans="1:17">
      <c r="A20" s="50"/>
      <c r="B20" s="313" t="s">
        <v>19</v>
      </c>
      <c r="C20" s="313"/>
      <c r="D20" s="313"/>
      <c r="E20" s="261" t="e">
        <f>(E25-F34)/E19</f>
        <v>#DIV/0!</v>
      </c>
      <c r="F20" s="44" t="s">
        <v>15</v>
      </c>
      <c r="J20" s="50" t="s">
        <v>388</v>
      </c>
      <c r="K20" s="50"/>
      <c r="L20" s="52" t="s">
        <v>7</v>
      </c>
      <c r="Q20" s="43"/>
    </row>
    <row r="21" spans="1:17">
      <c r="B21" s="313" t="s">
        <v>20</v>
      </c>
      <c r="C21" s="313"/>
      <c r="D21" s="313"/>
      <c r="E21" s="261" t="e">
        <f>(E25-F34)/L181</f>
        <v>#DIV/0!</v>
      </c>
      <c r="F21" s="44" t="s">
        <v>15</v>
      </c>
      <c r="J21" s="44" t="s">
        <v>325</v>
      </c>
      <c r="L21" s="60">
        <v>0</v>
      </c>
    </row>
    <row r="22" spans="1:17">
      <c r="B22" s="313" t="s">
        <v>20</v>
      </c>
      <c r="C22" s="313"/>
      <c r="D22" s="313"/>
      <c r="E22" s="261" t="e">
        <f>E25/L181</f>
        <v>#DIV/0!</v>
      </c>
      <c r="F22" s="44" t="s">
        <v>16</v>
      </c>
      <c r="J22" s="44" t="s">
        <v>306</v>
      </c>
      <c r="L22" s="52" t="s">
        <v>7</v>
      </c>
      <c r="M22" s="44" t="s">
        <v>231</v>
      </c>
    </row>
    <row r="23" spans="1:17">
      <c r="B23" s="313" t="s">
        <v>21</v>
      </c>
      <c r="C23" s="313"/>
      <c r="D23" s="313"/>
      <c r="E23" s="59">
        <v>0</v>
      </c>
      <c r="F23" s="208">
        <v>0</v>
      </c>
      <c r="G23" s="44" t="s">
        <v>479</v>
      </c>
      <c r="J23" s="50" t="s">
        <v>232</v>
      </c>
      <c r="K23" s="50"/>
      <c r="L23" s="171">
        <v>0</v>
      </c>
      <c r="M23" s="44" t="s">
        <v>233</v>
      </c>
      <c r="N23" s="171">
        <v>0</v>
      </c>
    </row>
    <row r="24" spans="1:17">
      <c r="B24" s="313" t="s">
        <v>22</v>
      </c>
      <c r="C24" s="313"/>
      <c r="D24" s="313"/>
      <c r="E24" s="263" t="e">
        <f>F34/E23</f>
        <v>#DIV/0!</v>
      </c>
      <c r="J24" s="148" t="s">
        <v>17</v>
      </c>
      <c r="K24" s="148"/>
      <c r="L24" s="52"/>
    </row>
    <row r="25" spans="1:17">
      <c r="B25" s="312" t="s">
        <v>289</v>
      </c>
      <c r="C25" s="313"/>
      <c r="D25" s="313"/>
      <c r="E25" s="311">
        <f>F153</f>
        <v>0</v>
      </c>
      <c r="J25" s="147" t="s">
        <v>219</v>
      </c>
      <c r="K25" s="148"/>
      <c r="L25" s="61" t="s">
        <v>227</v>
      </c>
      <c r="Q25" s="43"/>
    </row>
    <row r="26" spans="1:17">
      <c r="B26" s="313" t="s">
        <v>24</v>
      </c>
      <c r="C26" s="313"/>
      <c r="D26" s="313"/>
      <c r="E26" s="62">
        <v>0</v>
      </c>
      <c r="Q26" s="43"/>
    </row>
    <row r="27" spans="1:17" ht="14" thickBot="1">
      <c r="B27" s="313" t="s">
        <v>26</v>
      </c>
      <c r="C27" s="313"/>
      <c r="D27" s="313"/>
      <c r="E27" s="51">
        <v>0</v>
      </c>
      <c r="J27" s="344" t="s">
        <v>23</v>
      </c>
      <c r="K27" s="343"/>
      <c r="L27" s="343"/>
    </row>
    <row r="28" spans="1:17">
      <c r="B28" s="313" t="s">
        <v>28</v>
      </c>
      <c r="C28" s="313"/>
      <c r="D28" s="313"/>
      <c r="E28" s="261" t="e">
        <f>N209</f>
        <v>#REF!</v>
      </c>
      <c r="J28" s="43" t="s">
        <v>25</v>
      </c>
      <c r="K28" s="43"/>
      <c r="L28" s="52">
        <v>0</v>
      </c>
      <c r="M28" s="50"/>
    </row>
    <row r="29" spans="1:17">
      <c r="B29" s="312" t="s">
        <v>504</v>
      </c>
      <c r="C29" s="312"/>
      <c r="D29" s="312"/>
      <c r="E29" s="262" t="e">
        <f>H419/L18</f>
        <v>#DIV/0!</v>
      </c>
      <c r="J29" s="44" t="s">
        <v>27</v>
      </c>
      <c r="L29" s="160" t="e">
        <f>(H158/F153)*(N189+N194)</f>
        <v>#DIV/0!</v>
      </c>
      <c r="Q29" s="43"/>
    </row>
    <row r="30" spans="1:17">
      <c r="C30" s="44" t="s">
        <v>365</v>
      </c>
      <c r="E30" s="262" t="e">
        <f>M158/L18</f>
        <v>#DIV/0!</v>
      </c>
      <c r="I30" s="43"/>
      <c r="J30" s="44" t="s">
        <v>29</v>
      </c>
      <c r="L30" s="52" t="s">
        <v>7</v>
      </c>
      <c r="Q30" s="43"/>
    </row>
    <row r="31" spans="1:17">
      <c r="A31" s="350" t="s">
        <v>273</v>
      </c>
      <c r="B31" s="351"/>
      <c r="C31" s="351"/>
      <c r="D31" s="351"/>
      <c r="E31" s="351"/>
      <c r="F31" s="64" t="s">
        <v>32</v>
      </c>
      <c r="G31" s="48" t="s">
        <v>33</v>
      </c>
      <c r="H31" s="42" t="s">
        <v>34</v>
      </c>
      <c r="J31" s="44" t="s">
        <v>30</v>
      </c>
      <c r="L31" s="160">
        <f>L28*0.9</f>
        <v>0</v>
      </c>
      <c r="M31" s="50" t="s">
        <v>224</v>
      </c>
    </row>
    <row r="32" spans="1:17" ht="14.25" customHeight="1">
      <c r="F32" s="65" t="s">
        <v>36</v>
      </c>
      <c r="G32" s="66" t="s">
        <v>37</v>
      </c>
      <c r="H32" s="66" t="s">
        <v>38</v>
      </c>
      <c r="J32" s="44" t="s">
        <v>31</v>
      </c>
      <c r="L32" s="160">
        <f>L28*0.2</f>
        <v>0</v>
      </c>
      <c r="M32" s="50" t="s">
        <v>225</v>
      </c>
    </row>
    <row r="33" spans="1:14">
      <c r="B33" s="335" t="s">
        <v>39</v>
      </c>
      <c r="C33" s="326"/>
      <c r="D33" s="326"/>
      <c r="E33" s="326"/>
      <c r="F33" s="313"/>
      <c r="G33" s="67"/>
      <c r="J33" s="43" t="s">
        <v>35</v>
      </c>
      <c r="K33" s="43"/>
      <c r="L33" s="161">
        <v>0</v>
      </c>
    </row>
    <row r="34" spans="1:14">
      <c r="A34" s="50" t="s">
        <v>7</v>
      </c>
      <c r="C34" s="50" t="s">
        <v>372</v>
      </c>
      <c r="F34" s="222">
        <v>0</v>
      </c>
      <c r="G34" s="67" t="e">
        <f t="shared" ref="G34:G39" si="0">F34/$E$25</f>
        <v>#DIV/0!</v>
      </c>
      <c r="H34" s="68" t="e">
        <f t="shared" ref="H34:H39" si="1">F34/$E$19</f>
        <v>#DIV/0!</v>
      </c>
      <c r="J34" s="44" t="s">
        <v>306</v>
      </c>
      <c r="L34" s="52" t="s">
        <v>7</v>
      </c>
      <c r="M34" s="44" t="s">
        <v>231</v>
      </c>
    </row>
    <row r="35" spans="1:14">
      <c r="A35" s="50"/>
      <c r="C35" s="50" t="s">
        <v>40</v>
      </c>
      <c r="F35" s="69">
        <v>0</v>
      </c>
      <c r="G35" s="67" t="e">
        <f t="shared" si="0"/>
        <v>#DIV/0!</v>
      </c>
      <c r="H35" s="68" t="e">
        <f t="shared" si="1"/>
        <v>#DIV/0!</v>
      </c>
      <c r="J35" s="50" t="s">
        <v>232</v>
      </c>
      <c r="K35" s="42"/>
      <c r="L35" s="171">
        <v>0</v>
      </c>
      <c r="M35" s="44" t="s">
        <v>233</v>
      </c>
      <c r="N35" s="171">
        <v>0</v>
      </c>
    </row>
    <row r="36" spans="1:14">
      <c r="A36" s="50" t="s">
        <v>7</v>
      </c>
      <c r="C36" s="50" t="s">
        <v>41</v>
      </c>
      <c r="F36" s="70">
        <v>0</v>
      </c>
      <c r="G36" s="67" t="e">
        <f t="shared" si="0"/>
        <v>#DIV/0!</v>
      </c>
      <c r="H36" s="68" t="e">
        <f t="shared" si="1"/>
        <v>#DIV/0!</v>
      </c>
      <c r="J36" s="44" t="s">
        <v>305</v>
      </c>
      <c r="L36" s="161" t="str">
        <f>IF(L28&gt;11,"Yes","No")</f>
        <v>No</v>
      </c>
    </row>
    <row r="37" spans="1:14">
      <c r="A37" s="50"/>
      <c r="C37" s="50" t="s">
        <v>42</v>
      </c>
      <c r="F37" s="70">
        <v>0</v>
      </c>
      <c r="G37" s="67" t="e">
        <f t="shared" si="0"/>
        <v>#DIV/0!</v>
      </c>
      <c r="H37" s="68" t="e">
        <f t="shared" si="1"/>
        <v>#DIV/0!</v>
      </c>
      <c r="J37" s="44" t="s">
        <v>366</v>
      </c>
      <c r="L37" s="52" t="s">
        <v>7</v>
      </c>
      <c r="M37" s="44" t="s">
        <v>518</v>
      </c>
    </row>
    <row r="38" spans="1:14">
      <c r="A38" s="50"/>
      <c r="C38" s="50" t="s">
        <v>42</v>
      </c>
      <c r="F38" s="71">
        <v>0</v>
      </c>
      <c r="G38" s="67" t="e">
        <f t="shared" si="0"/>
        <v>#DIV/0!</v>
      </c>
      <c r="H38" s="68" t="e">
        <f t="shared" si="1"/>
        <v>#DIV/0!</v>
      </c>
      <c r="J38" s="44" t="s">
        <v>304</v>
      </c>
      <c r="L38" s="52"/>
    </row>
    <row r="39" spans="1:14">
      <c r="A39" s="50" t="s">
        <v>7</v>
      </c>
      <c r="B39" s="44" t="s">
        <v>43</v>
      </c>
      <c r="C39" s="50"/>
      <c r="D39" s="72"/>
      <c r="E39" s="72"/>
      <c r="F39" s="166">
        <f>SUM(F34:F38)</f>
        <v>0</v>
      </c>
      <c r="G39" s="67" t="e">
        <f t="shared" si="0"/>
        <v>#DIV/0!</v>
      </c>
      <c r="H39" s="68" t="e">
        <f t="shared" si="1"/>
        <v>#DIV/0!</v>
      </c>
      <c r="J39" s="44" t="s">
        <v>303</v>
      </c>
      <c r="L39" s="52" t="s">
        <v>7</v>
      </c>
    </row>
    <row r="40" spans="1:14">
      <c r="A40" s="50"/>
      <c r="C40" s="50"/>
      <c r="D40" s="72"/>
      <c r="E40" s="72"/>
      <c r="J40" s="44" t="s">
        <v>336</v>
      </c>
      <c r="L40" s="52"/>
    </row>
    <row r="41" spans="1:14">
      <c r="A41" s="50"/>
      <c r="C41" s="50"/>
      <c r="D41" s="72"/>
      <c r="E41" s="72"/>
      <c r="J41" s="44" t="s">
        <v>508</v>
      </c>
      <c r="L41" s="245">
        <f>F92+F107+F119+F120+F134+F151</f>
        <v>0</v>
      </c>
      <c r="M41" s="148" t="s">
        <v>509</v>
      </c>
    </row>
    <row r="42" spans="1:14">
      <c r="A42" s="50"/>
      <c r="B42" s="326" t="s">
        <v>44</v>
      </c>
      <c r="C42" s="326"/>
      <c r="D42" s="326"/>
      <c r="E42" s="326"/>
      <c r="F42" s="326"/>
      <c r="J42" s="148" t="s">
        <v>17</v>
      </c>
      <c r="K42" s="148"/>
      <c r="L42" s="52"/>
    </row>
    <row r="43" spans="1:14">
      <c r="A43" s="252"/>
      <c r="C43" s="50" t="s">
        <v>500</v>
      </c>
      <c r="D43" s="72"/>
      <c r="E43" s="72"/>
      <c r="F43" s="223">
        <v>0</v>
      </c>
      <c r="G43" s="67" t="e">
        <f t="shared" ref="G43:G50" si="2">F43/$E$25</f>
        <v>#DIV/0!</v>
      </c>
      <c r="H43" s="68" t="e">
        <f t="shared" ref="H43:H50" si="3">F43/$E$19</f>
        <v>#DIV/0!</v>
      </c>
      <c r="J43" s="148" t="s">
        <v>219</v>
      </c>
      <c r="K43" s="148"/>
      <c r="L43" s="61" t="s">
        <v>227</v>
      </c>
    </row>
    <row r="44" spans="1:14">
      <c r="A44" s="252" t="s">
        <v>7</v>
      </c>
      <c r="C44" s="50" t="s">
        <v>499</v>
      </c>
      <c r="D44" s="72"/>
      <c r="E44" s="72"/>
      <c r="F44" s="70">
        <v>0</v>
      </c>
      <c r="G44" s="67" t="e">
        <f t="shared" si="2"/>
        <v>#DIV/0!</v>
      </c>
      <c r="H44" s="68" t="e">
        <f t="shared" si="3"/>
        <v>#DIV/0!</v>
      </c>
    </row>
    <row r="45" spans="1:14">
      <c r="A45" s="50"/>
      <c r="C45" s="50" t="s">
        <v>360</v>
      </c>
      <c r="D45" s="72"/>
      <c r="E45" s="72"/>
      <c r="F45" s="70">
        <v>0</v>
      </c>
      <c r="G45" s="67" t="e">
        <f>F45/$E$25</f>
        <v>#DIV/0!</v>
      </c>
      <c r="H45" s="44" t="e">
        <f>F45/$E$19</f>
        <v>#DIV/0!</v>
      </c>
      <c r="J45" s="238" t="s">
        <v>506</v>
      </c>
      <c r="K45" s="234"/>
      <c r="L45" s="131"/>
      <c r="M45" s="131"/>
      <c r="N45" s="235"/>
    </row>
    <row r="46" spans="1:14">
      <c r="A46" s="50" t="s">
        <v>7</v>
      </c>
      <c r="C46" s="50" t="s">
        <v>240</v>
      </c>
      <c r="D46" s="72"/>
      <c r="E46" s="72"/>
      <c r="F46" s="70">
        <v>0</v>
      </c>
      <c r="G46" s="67" t="e">
        <f t="shared" si="2"/>
        <v>#DIV/0!</v>
      </c>
      <c r="H46" s="68" t="e">
        <f t="shared" si="3"/>
        <v>#DIV/0!</v>
      </c>
      <c r="J46" s="236"/>
      <c r="K46" s="47"/>
      <c r="L46" s="47"/>
      <c r="M46" s="47"/>
      <c r="N46" s="237"/>
    </row>
    <row r="47" spans="1:14" ht="14" thickBot="1">
      <c r="A47" s="50"/>
      <c r="C47" s="50" t="s">
        <v>45</v>
      </c>
      <c r="D47" s="72"/>
      <c r="E47" s="72"/>
      <c r="F47" s="70">
        <v>0</v>
      </c>
      <c r="G47" s="67" t="e">
        <f t="shared" si="2"/>
        <v>#DIV/0!</v>
      </c>
      <c r="H47" s="68" t="e">
        <f t="shared" si="3"/>
        <v>#DIV/0!</v>
      </c>
    </row>
    <row r="48" spans="1:14">
      <c r="A48" s="50" t="s">
        <v>7</v>
      </c>
      <c r="C48" s="50" t="s">
        <v>347</v>
      </c>
      <c r="D48" s="72"/>
      <c r="E48" s="72"/>
      <c r="F48" s="70">
        <v>0</v>
      </c>
      <c r="G48" s="67" t="e">
        <f t="shared" si="2"/>
        <v>#DIV/0!</v>
      </c>
      <c r="H48" s="68" t="e">
        <f t="shared" si="3"/>
        <v>#DIV/0!</v>
      </c>
      <c r="K48" s="4" t="s">
        <v>353</v>
      </c>
      <c r="L48" s="5"/>
      <c r="M48" s="6" t="s">
        <v>354</v>
      </c>
      <c r="N48" s="7"/>
    </row>
    <row r="49" spans="1:14">
      <c r="A49" s="50"/>
      <c r="C49" s="50" t="s">
        <v>42</v>
      </c>
      <c r="D49" s="72"/>
      <c r="E49" s="72"/>
      <c r="F49" s="71">
        <v>0</v>
      </c>
      <c r="G49" s="67" t="e">
        <f t="shared" si="2"/>
        <v>#DIV/0!</v>
      </c>
      <c r="H49" s="68" t="e">
        <f t="shared" si="3"/>
        <v>#DIV/0!</v>
      </c>
      <c r="K49" s="73" t="s">
        <v>355</v>
      </c>
      <c r="L49" s="74">
        <v>0</v>
      </c>
      <c r="M49" s="75">
        <v>0</v>
      </c>
      <c r="N49" s="76" t="s">
        <v>356</v>
      </c>
    </row>
    <row r="50" spans="1:14">
      <c r="B50" s="58" t="s">
        <v>43</v>
      </c>
      <c r="C50" s="43"/>
      <c r="D50" s="43"/>
      <c r="F50" s="166">
        <f>SUM(F43:F49)</f>
        <v>0</v>
      </c>
      <c r="G50" s="67" t="e">
        <f t="shared" si="2"/>
        <v>#DIV/0!</v>
      </c>
      <c r="H50" s="68" t="e">
        <f t="shared" si="3"/>
        <v>#DIV/0!</v>
      </c>
      <c r="K50" s="1" t="s">
        <v>96</v>
      </c>
      <c r="L50" s="2">
        <v>0</v>
      </c>
      <c r="M50" s="77">
        <v>0</v>
      </c>
      <c r="N50" s="78" t="s">
        <v>357</v>
      </c>
    </row>
    <row r="51" spans="1:14">
      <c r="B51" s="58"/>
      <c r="C51" s="43"/>
      <c r="D51" s="43"/>
      <c r="K51" s="73" t="s">
        <v>358</v>
      </c>
      <c r="L51" s="162" t="e">
        <f>L49/L50</f>
        <v>#DIV/0!</v>
      </c>
      <c r="M51" s="163" t="e">
        <f>M49/M50</f>
        <v>#DIV/0!</v>
      </c>
      <c r="N51" s="76"/>
    </row>
    <row r="52" spans="1:14">
      <c r="K52" s="73"/>
      <c r="N52" s="76"/>
    </row>
    <row r="53" spans="1:14" ht="14" thickBot="1">
      <c r="B53" s="335" t="s">
        <v>250</v>
      </c>
      <c r="C53" s="326"/>
      <c r="D53" s="326"/>
      <c r="E53" s="326"/>
      <c r="F53" s="326"/>
      <c r="K53" s="3" t="s">
        <v>359</v>
      </c>
      <c r="L53" s="79"/>
      <c r="M53" s="164" t="e">
        <f>IF(L51&lt;M51,L51,M51)</f>
        <v>#DIV/0!</v>
      </c>
      <c r="N53" s="80"/>
    </row>
    <row r="54" spans="1:14">
      <c r="A54" s="50" t="s">
        <v>7</v>
      </c>
      <c r="C54" s="50" t="s">
        <v>46</v>
      </c>
      <c r="F54" s="70">
        <v>0</v>
      </c>
      <c r="G54" s="67" t="e">
        <f t="shared" ref="G54:G66" si="4">F54/$E$25</f>
        <v>#DIV/0!</v>
      </c>
      <c r="H54" s="68" t="e">
        <f t="shared" ref="H54:H66" si="5">F54/$E$19</f>
        <v>#DIV/0!</v>
      </c>
    </row>
    <row r="55" spans="1:14">
      <c r="A55" s="50" t="s">
        <v>7</v>
      </c>
      <c r="C55" s="50" t="s">
        <v>212</v>
      </c>
      <c r="F55" s="70">
        <v>0</v>
      </c>
      <c r="G55" s="67" t="e">
        <f t="shared" si="4"/>
        <v>#DIV/0!</v>
      </c>
      <c r="H55" s="68" t="e">
        <f t="shared" si="5"/>
        <v>#DIV/0!</v>
      </c>
      <c r="K55" s="81"/>
      <c r="L55" s="82" t="s">
        <v>349</v>
      </c>
      <c r="M55" s="82" t="s">
        <v>350</v>
      </c>
      <c r="N55" s="83" t="s">
        <v>351</v>
      </c>
    </row>
    <row r="56" spans="1:14">
      <c r="A56" s="50"/>
      <c r="C56" s="50" t="s">
        <v>245</v>
      </c>
      <c r="F56" s="70">
        <v>0</v>
      </c>
      <c r="G56" s="67" t="e">
        <f t="shared" si="4"/>
        <v>#DIV/0!</v>
      </c>
      <c r="H56" s="68" t="e">
        <f>F56/$E$19</f>
        <v>#DIV/0!</v>
      </c>
      <c r="K56" s="84" t="s">
        <v>352</v>
      </c>
      <c r="L56" s="47">
        <v>0</v>
      </c>
      <c r="M56" s="47">
        <v>0</v>
      </c>
      <c r="N56" s="165">
        <f>L56+M56</f>
        <v>0</v>
      </c>
    </row>
    <row r="57" spans="1:14">
      <c r="A57" s="50" t="s">
        <v>7</v>
      </c>
      <c r="C57" s="58" t="s">
        <v>373</v>
      </c>
      <c r="D57" s="43"/>
      <c r="E57" s="43"/>
      <c r="F57" s="223">
        <v>0</v>
      </c>
      <c r="G57" s="67" t="e">
        <f t="shared" si="4"/>
        <v>#DIV/0!</v>
      </c>
      <c r="H57" s="68" t="e">
        <f t="shared" si="5"/>
        <v>#DIV/0!</v>
      </c>
    </row>
    <row r="58" spans="1:14">
      <c r="B58" s="50"/>
      <c r="C58" s="44" t="s">
        <v>47</v>
      </c>
      <c r="F58" s="70">
        <v>0</v>
      </c>
      <c r="G58" s="67" t="e">
        <f t="shared" si="4"/>
        <v>#DIV/0!</v>
      </c>
      <c r="H58" s="68" t="e">
        <f t="shared" si="5"/>
        <v>#DIV/0!</v>
      </c>
    </row>
    <row r="59" spans="1:14">
      <c r="C59" s="44" t="s">
        <v>48</v>
      </c>
      <c r="F59" s="70">
        <v>0</v>
      </c>
      <c r="G59" s="67" t="e">
        <f t="shared" si="4"/>
        <v>#DIV/0!</v>
      </c>
      <c r="H59" s="68" t="e">
        <f t="shared" si="5"/>
        <v>#DIV/0!</v>
      </c>
    </row>
    <row r="60" spans="1:14">
      <c r="B60" s="50"/>
      <c r="C60" s="43" t="s">
        <v>49</v>
      </c>
      <c r="D60" s="43"/>
      <c r="F60" s="70">
        <v>0</v>
      </c>
      <c r="G60" s="67" t="e">
        <f t="shared" si="4"/>
        <v>#DIV/0!</v>
      </c>
      <c r="H60" s="68" t="e">
        <f t="shared" si="5"/>
        <v>#DIV/0!</v>
      </c>
    </row>
    <row r="61" spans="1:14">
      <c r="A61" s="50" t="s">
        <v>7</v>
      </c>
      <c r="C61" s="58" t="s">
        <v>226</v>
      </c>
      <c r="D61" s="43"/>
      <c r="E61" s="43"/>
      <c r="F61" s="70">
        <v>0</v>
      </c>
      <c r="G61" s="67" t="e">
        <f t="shared" si="4"/>
        <v>#DIV/0!</v>
      </c>
      <c r="H61" s="68" t="e">
        <f t="shared" si="5"/>
        <v>#DIV/0!</v>
      </c>
    </row>
    <row r="62" spans="1:14">
      <c r="C62" s="50" t="s">
        <v>66</v>
      </c>
      <c r="F62" s="69">
        <v>0</v>
      </c>
      <c r="G62" s="67" t="e">
        <f>F62/$E$25</f>
        <v>#DIV/0!</v>
      </c>
      <c r="H62" s="68" t="e">
        <f>F62/$E$19</f>
        <v>#DIV/0!</v>
      </c>
    </row>
    <row r="63" spans="1:14">
      <c r="C63" s="58" t="s">
        <v>50</v>
      </c>
      <c r="F63" s="69">
        <v>0</v>
      </c>
      <c r="G63" s="67" t="e">
        <f>F63/$E$25</f>
        <v>#DIV/0!</v>
      </c>
      <c r="H63" s="68" t="e">
        <f>F63/$E$19</f>
        <v>#DIV/0!</v>
      </c>
    </row>
    <row r="64" spans="1:14">
      <c r="A64" s="50" t="s">
        <v>7</v>
      </c>
      <c r="C64" s="58" t="s">
        <v>42</v>
      </c>
      <c r="D64" s="43"/>
      <c r="E64" s="43"/>
      <c r="F64" s="70">
        <v>0</v>
      </c>
      <c r="G64" s="67" t="e">
        <f t="shared" si="4"/>
        <v>#DIV/0!</v>
      </c>
      <c r="H64" s="68" t="e">
        <f t="shared" si="5"/>
        <v>#DIV/0!</v>
      </c>
    </row>
    <row r="65" spans="1:8">
      <c r="A65" s="50"/>
      <c r="C65" s="58" t="s">
        <v>42</v>
      </c>
      <c r="D65" s="43"/>
      <c r="E65" s="43"/>
      <c r="F65" s="71">
        <v>0</v>
      </c>
      <c r="G65" s="67" t="e">
        <f t="shared" si="4"/>
        <v>#DIV/0!</v>
      </c>
      <c r="H65" s="68" t="e">
        <f t="shared" si="5"/>
        <v>#DIV/0!</v>
      </c>
    </row>
    <row r="66" spans="1:8">
      <c r="A66" s="50" t="s">
        <v>7</v>
      </c>
      <c r="B66" s="44" t="s">
        <v>43</v>
      </c>
      <c r="C66" s="50"/>
      <c r="F66" s="166">
        <f>SUM(F54:F65)</f>
        <v>0</v>
      </c>
      <c r="G66" s="67" t="e">
        <f t="shared" si="4"/>
        <v>#DIV/0!</v>
      </c>
      <c r="H66" s="68" t="e">
        <f t="shared" si="5"/>
        <v>#DIV/0!</v>
      </c>
    </row>
    <row r="67" spans="1:8">
      <c r="A67" s="50" t="s">
        <v>7</v>
      </c>
      <c r="C67" s="50"/>
      <c r="D67" s="72"/>
      <c r="E67" s="67"/>
    </row>
    <row r="68" spans="1:8">
      <c r="A68" s="50" t="s">
        <v>7</v>
      </c>
      <c r="C68" s="50"/>
    </row>
    <row r="69" spans="1:8">
      <c r="A69" s="50" t="s">
        <v>7</v>
      </c>
      <c r="B69" s="326" t="s">
        <v>249</v>
      </c>
      <c r="C69" s="326"/>
      <c r="D69" s="326"/>
      <c r="E69" s="326"/>
      <c r="F69" s="326"/>
    </row>
    <row r="70" spans="1:8">
      <c r="A70" s="50" t="s">
        <v>7</v>
      </c>
      <c r="C70" s="50" t="s">
        <v>51</v>
      </c>
      <c r="F70" s="70">
        <v>0</v>
      </c>
      <c r="G70" s="67" t="e">
        <f>F70/$E$25</f>
        <v>#DIV/0!</v>
      </c>
      <c r="H70" s="68" t="e">
        <f>F70/$E$19</f>
        <v>#DIV/0!</v>
      </c>
    </row>
    <row r="71" spans="1:8">
      <c r="A71" s="50" t="s">
        <v>7</v>
      </c>
      <c r="C71" s="50" t="s">
        <v>42</v>
      </c>
      <c r="D71" s="50" t="s">
        <v>7</v>
      </c>
      <c r="F71" s="70">
        <v>0</v>
      </c>
      <c r="G71" s="67" t="e">
        <f>F71/$E$25</f>
        <v>#DIV/0!</v>
      </c>
      <c r="H71" s="68" t="e">
        <f>F71/$E$19</f>
        <v>#DIV/0!</v>
      </c>
    </row>
    <row r="72" spans="1:8">
      <c r="C72" s="50" t="s">
        <v>42</v>
      </c>
      <c r="F72" s="71">
        <v>0</v>
      </c>
      <c r="G72" s="67" t="e">
        <f>F72/$E$25</f>
        <v>#DIV/0!</v>
      </c>
      <c r="H72" s="68" t="e">
        <f>F72/$E$19</f>
        <v>#DIV/0!</v>
      </c>
    </row>
    <row r="73" spans="1:8">
      <c r="B73" s="44" t="s">
        <v>43</v>
      </c>
      <c r="C73" s="50"/>
      <c r="F73" s="166">
        <f>SUM(F70:F72)</f>
        <v>0</v>
      </c>
      <c r="G73" s="67" t="e">
        <f>F73/$E$25</f>
        <v>#DIV/0!</v>
      </c>
      <c r="H73" s="68" t="e">
        <f>F73/$E$19</f>
        <v>#DIV/0!</v>
      </c>
    </row>
    <row r="74" spans="1:8">
      <c r="C74" s="50"/>
    </row>
    <row r="75" spans="1:8">
      <c r="C75" s="50"/>
    </row>
    <row r="76" spans="1:8">
      <c r="B76" s="335" t="s">
        <v>217</v>
      </c>
      <c r="C76" s="326"/>
      <c r="D76" s="326"/>
      <c r="E76" s="326"/>
      <c r="F76" s="326"/>
    </row>
    <row r="77" spans="1:8">
      <c r="B77" s="50"/>
      <c r="C77" s="44" t="s">
        <v>52</v>
      </c>
      <c r="F77" s="70">
        <v>0</v>
      </c>
      <c r="G77" s="67" t="e">
        <f t="shared" ref="G77:G85" si="6">F77/$E$25</f>
        <v>#DIV/0!</v>
      </c>
      <c r="H77" s="68" t="e">
        <f t="shared" ref="H77:H85" si="7">F77/$E$19</f>
        <v>#DIV/0!</v>
      </c>
    </row>
    <row r="78" spans="1:8">
      <c r="B78" s="50"/>
      <c r="C78" s="44" t="s">
        <v>53</v>
      </c>
      <c r="F78" s="70">
        <v>0</v>
      </c>
      <c r="G78" s="67" t="e">
        <f t="shared" si="6"/>
        <v>#DIV/0!</v>
      </c>
      <c r="H78" s="68" t="e">
        <f t="shared" si="7"/>
        <v>#DIV/0!</v>
      </c>
    </row>
    <row r="79" spans="1:8">
      <c r="C79" s="50" t="s">
        <v>54</v>
      </c>
      <c r="D79" s="72"/>
      <c r="E79" s="72"/>
      <c r="F79" s="70">
        <v>0</v>
      </c>
      <c r="G79" s="67" t="e">
        <f t="shared" si="6"/>
        <v>#DIV/0!</v>
      </c>
      <c r="H79" s="68" t="e">
        <f t="shared" si="7"/>
        <v>#DIV/0!</v>
      </c>
    </row>
    <row r="80" spans="1:8">
      <c r="C80" s="50" t="s">
        <v>223</v>
      </c>
      <c r="D80" s="72"/>
      <c r="E80" s="72"/>
      <c r="F80" s="70">
        <v>0</v>
      </c>
      <c r="G80" s="67" t="e">
        <f t="shared" si="6"/>
        <v>#DIV/0!</v>
      </c>
      <c r="H80" s="68" t="e">
        <f t="shared" si="7"/>
        <v>#DIV/0!</v>
      </c>
    </row>
    <row r="81" spans="2:9">
      <c r="C81" s="50" t="s">
        <v>55</v>
      </c>
      <c r="D81" s="72"/>
      <c r="E81" s="72"/>
      <c r="F81" s="70">
        <v>0</v>
      </c>
      <c r="G81" s="67" t="e">
        <f t="shared" si="6"/>
        <v>#DIV/0!</v>
      </c>
      <c r="H81" s="68" t="e">
        <f t="shared" si="7"/>
        <v>#DIV/0!</v>
      </c>
    </row>
    <row r="82" spans="2:9">
      <c r="C82" s="50" t="s">
        <v>252</v>
      </c>
      <c r="F82" s="70">
        <v>0</v>
      </c>
      <c r="G82" s="67" t="e">
        <f t="shared" si="6"/>
        <v>#DIV/0!</v>
      </c>
      <c r="H82" s="68" t="e">
        <f t="shared" si="7"/>
        <v>#DIV/0!</v>
      </c>
    </row>
    <row r="83" spans="2:9">
      <c r="C83" s="50" t="s">
        <v>218</v>
      </c>
      <c r="F83" s="69">
        <v>0</v>
      </c>
      <c r="G83" s="67" t="e">
        <f t="shared" si="6"/>
        <v>#DIV/0!</v>
      </c>
      <c r="H83" s="68" t="e">
        <f t="shared" si="7"/>
        <v>#DIV/0!</v>
      </c>
    </row>
    <row r="84" spans="2:9">
      <c r="C84" s="50" t="s">
        <v>56</v>
      </c>
      <c r="F84" s="85">
        <v>0</v>
      </c>
      <c r="G84" s="67" t="e">
        <f t="shared" si="6"/>
        <v>#DIV/0!</v>
      </c>
      <c r="H84" s="68" t="e">
        <f t="shared" si="7"/>
        <v>#DIV/0!</v>
      </c>
    </row>
    <row r="85" spans="2:9">
      <c r="B85" s="44" t="s">
        <v>43</v>
      </c>
      <c r="C85" s="50"/>
      <c r="F85" s="168">
        <f>SUM(F77:F84)</f>
        <v>0</v>
      </c>
      <c r="G85" s="67" t="e">
        <f t="shared" si="6"/>
        <v>#DIV/0!</v>
      </c>
      <c r="H85" s="68" t="e">
        <f t="shared" si="7"/>
        <v>#DIV/0!</v>
      </c>
    </row>
    <row r="86" spans="2:9">
      <c r="C86" s="50"/>
    </row>
    <row r="87" spans="2:9">
      <c r="C87" s="50"/>
    </row>
    <row r="88" spans="2:9">
      <c r="B88" s="326" t="s">
        <v>248</v>
      </c>
      <c r="C88" s="313"/>
      <c r="D88" s="313"/>
      <c r="E88" s="313"/>
      <c r="F88" s="313"/>
    </row>
    <row r="89" spans="2:9">
      <c r="C89" s="50" t="s">
        <v>221</v>
      </c>
      <c r="F89" s="70">
        <v>0</v>
      </c>
      <c r="G89" s="67" t="e">
        <f t="shared" ref="G89:G100" si="8">F89/$E$25</f>
        <v>#DIV/0!</v>
      </c>
      <c r="H89" s="68" t="e">
        <f>F89/$E$19</f>
        <v>#DIV/0!</v>
      </c>
    </row>
    <row r="90" spans="2:9">
      <c r="C90" s="50" t="s">
        <v>57</v>
      </c>
      <c r="F90" s="70">
        <v>0</v>
      </c>
      <c r="G90" s="67" t="e">
        <f t="shared" si="8"/>
        <v>#DIV/0!</v>
      </c>
      <c r="H90" s="68" t="e">
        <f t="shared" ref="H90:H100" si="9">F90/$E$19</f>
        <v>#DIV/0!</v>
      </c>
    </row>
    <row r="91" spans="2:9">
      <c r="C91" s="50" t="s">
        <v>362</v>
      </c>
      <c r="F91" s="69">
        <v>0</v>
      </c>
      <c r="G91" s="67" t="e">
        <f t="shared" si="8"/>
        <v>#DIV/0!</v>
      </c>
      <c r="H91" s="68" t="e">
        <f t="shared" si="9"/>
        <v>#DIV/0!</v>
      </c>
      <c r="I91" s="44" t="s">
        <v>7</v>
      </c>
    </row>
    <row r="92" spans="2:9">
      <c r="C92" s="50" t="s">
        <v>367</v>
      </c>
      <c r="F92" s="222">
        <v>0</v>
      </c>
      <c r="G92" s="67" t="e">
        <f>F92/$E$25</f>
        <v>#DIV/0!</v>
      </c>
      <c r="H92" s="68" t="e">
        <f>F92/$E$19</f>
        <v>#DIV/0!</v>
      </c>
    </row>
    <row r="93" spans="2:9">
      <c r="C93" s="50" t="s">
        <v>58</v>
      </c>
      <c r="F93" s="69">
        <v>0</v>
      </c>
      <c r="G93" s="67" t="e">
        <f t="shared" si="8"/>
        <v>#DIV/0!</v>
      </c>
      <c r="H93" s="68" t="e">
        <f t="shared" si="9"/>
        <v>#DIV/0!</v>
      </c>
    </row>
    <row r="94" spans="2:9">
      <c r="C94" s="50" t="s">
        <v>59</v>
      </c>
      <c r="F94" s="69">
        <v>0</v>
      </c>
      <c r="G94" s="67" t="e">
        <f t="shared" si="8"/>
        <v>#DIV/0!</v>
      </c>
      <c r="H94" s="68" t="e">
        <f t="shared" si="9"/>
        <v>#DIV/0!</v>
      </c>
    </row>
    <row r="95" spans="2:9">
      <c r="C95" s="50" t="s">
        <v>60</v>
      </c>
      <c r="F95" s="69">
        <v>0</v>
      </c>
      <c r="G95" s="67" t="e">
        <f t="shared" si="8"/>
        <v>#DIV/0!</v>
      </c>
      <c r="H95" s="68" t="e">
        <f t="shared" si="9"/>
        <v>#DIV/0!</v>
      </c>
    </row>
    <row r="96" spans="2:9">
      <c r="C96" s="50" t="s">
        <v>214</v>
      </c>
      <c r="F96" s="69">
        <v>0</v>
      </c>
      <c r="G96" s="67" t="e">
        <f>F96/$E$25</f>
        <v>#DIV/0!</v>
      </c>
      <c r="H96" s="68" t="e">
        <f>F96/$E$19</f>
        <v>#DIV/0!</v>
      </c>
    </row>
    <row r="97" spans="2:8">
      <c r="C97" s="50" t="s">
        <v>121</v>
      </c>
      <c r="F97" s="69">
        <v>0</v>
      </c>
      <c r="G97" s="67" t="e">
        <f t="shared" si="8"/>
        <v>#DIV/0!</v>
      </c>
      <c r="H97" s="258" t="e">
        <f>F97/$E$19</f>
        <v>#DIV/0!</v>
      </c>
    </row>
    <row r="98" spans="2:8">
      <c r="C98" s="50" t="s">
        <v>368</v>
      </c>
      <c r="F98" s="222">
        <v>0</v>
      </c>
      <c r="G98" s="67" t="e">
        <f>F98/$E$25</f>
        <v>#DIV/0!</v>
      </c>
      <c r="H98" s="258" t="e">
        <f>F98/$E$19</f>
        <v>#DIV/0!</v>
      </c>
    </row>
    <row r="99" spans="2:8">
      <c r="C99" s="50" t="s">
        <v>42</v>
      </c>
      <c r="F99" s="85">
        <v>0</v>
      </c>
      <c r="G99" s="67" t="e">
        <f t="shared" si="8"/>
        <v>#DIV/0!</v>
      </c>
      <c r="H99" s="68" t="e">
        <f>F99/$E$19</f>
        <v>#DIV/0!</v>
      </c>
    </row>
    <row r="100" spans="2:8">
      <c r="B100" s="44" t="s">
        <v>43</v>
      </c>
      <c r="C100" s="50"/>
      <c r="F100" s="168">
        <f>SUM(F89:F99)</f>
        <v>0</v>
      </c>
      <c r="G100" s="67" t="e">
        <f t="shared" si="8"/>
        <v>#DIV/0!</v>
      </c>
      <c r="H100" s="68" t="e">
        <f t="shared" si="9"/>
        <v>#DIV/0!</v>
      </c>
    </row>
    <row r="101" spans="2:8">
      <c r="C101" s="50"/>
    </row>
    <row r="102" spans="2:8">
      <c r="C102" s="50"/>
    </row>
    <row r="103" spans="2:8">
      <c r="B103" s="326" t="s">
        <v>374</v>
      </c>
      <c r="C103" s="326"/>
      <c r="D103" s="326"/>
      <c r="E103" s="326"/>
      <c r="F103" s="326"/>
    </row>
    <row r="104" spans="2:8">
      <c r="C104" s="50" t="s">
        <v>220</v>
      </c>
      <c r="F104" s="222">
        <v>0</v>
      </c>
      <c r="G104" s="67" t="e">
        <f t="shared" ref="G104:G112" si="10">F104/$E$25</f>
        <v>#DIV/0!</v>
      </c>
      <c r="H104" s="68" t="e">
        <f t="shared" ref="H104:H112" si="11">F104/$E$19</f>
        <v>#DIV/0!</v>
      </c>
    </row>
    <row r="105" spans="2:8">
      <c r="C105" s="50" t="s">
        <v>61</v>
      </c>
      <c r="F105" s="222">
        <v>0</v>
      </c>
      <c r="G105" s="67" t="e">
        <f t="shared" si="10"/>
        <v>#DIV/0!</v>
      </c>
      <c r="H105" s="68" t="e">
        <f t="shared" si="11"/>
        <v>#DIV/0!</v>
      </c>
    </row>
    <row r="106" spans="2:8">
      <c r="C106" s="50" t="s">
        <v>62</v>
      </c>
      <c r="F106" s="222">
        <v>0</v>
      </c>
      <c r="G106" s="67" t="e">
        <f t="shared" si="10"/>
        <v>#DIV/0!</v>
      </c>
      <c r="H106" s="68" t="e">
        <f t="shared" si="11"/>
        <v>#DIV/0!</v>
      </c>
    </row>
    <row r="107" spans="2:8">
      <c r="C107" s="50" t="s">
        <v>63</v>
      </c>
      <c r="F107" s="222">
        <v>0</v>
      </c>
      <c r="G107" s="67" t="e">
        <f t="shared" si="10"/>
        <v>#DIV/0!</v>
      </c>
      <c r="H107" s="68" t="e">
        <f t="shared" si="11"/>
        <v>#DIV/0!</v>
      </c>
    </row>
    <row r="108" spans="2:8">
      <c r="C108" s="50" t="s">
        <v>64</v>
      </c>
      <c r="F108" s="222">
        <v>0</v>
      </c>
      <c r="G108" s="67" t="e">
        <f t="shared" si="10"/>
        <v>#DIV/0!</v>
      </c>
      <c r="H108" s="68" t="e">
        <f t="shared" si="11"/>
        <v>#DIV/0!</v>
      </c>
    </row>
    <row r="109" spans="2:8">
      <c r="C109" s="50" t="s">
        <v>65</v>
      </c>
      <c r="F109" s="222">
        <v>0</v>
      </c>
      <c r="G109" s="67" t="e">
        <f t="shared" si="10"/>
        <v>#DIV/0!</v>
      </c>
      <c r="H109" s="68" t="e">
        <f t="shared" si="11"/>
        <v>#DIV/0!</v>
      </c>
    </row>
    <row r="110" spans="2:8">
      <c r="C110" s="50" t="s">
        <v>222</v>
      </c>
      <c r="F110" s="222">
        <v>0</v>
      </c>
      <c r="G110" s="67" t="e">
        <f t="shared" si="10"/>
        <v>#DIV/0!</v>
      </c>
      <c r="H110" s="68" t="e">
        <f t="shared" si="11"/>
        <v>#DIV/0!</v>
      </c>
    </row>
    <row r="111" spans="2:8">
      <c r="C111" s="44" t="s">
        <v>228</v>
      </c>
      <c r="F111" s="224">
        <v>0</v>
      </c>
      <c r="G111" s="67" t="e">
        <f t="shared" si="10"/>
        <v>#DIV/0!</v>
      </c>
      <c r="H111" s="68" t="e">
        <f t="shared" si="11"/>
        <v>#DIV/0!</v>
      </c>
    </row>
    <row r="112" spans="2:8">
      <c r="B112" s="44" t="s">
        <v>43</v>
      </c>
      <c r="C112" s="50"/>
      <c r="F112" s="265">
        <f>SUM(F104:F111)</f>
        <v>0</v>
      </c>
      <c r="G112" s="67" t="e">
        <f t="shared" si="10"/>
        <v>#DIV/0!</v>
      </c>
      <c r="H112" s="68" t="e">
        <f t="shared" si="11"/>
        <v>#DIV/0!</v>
      </c>
    </row>
    <row r="113" spans="2:8">
      <c r="C113" s="50"/>
    </row>
    <row r="114" spans="2:8">
      <c r="C114" s="50"/>
    </row>
    <row r="115" spans="2:8">
      <c r="B115" s="326" t="s">
        <v>247</v>
      </c>
      <c r="C115" s="326"/>
      <c r="D115" s="326"/>
      <c r="E115" s="326"/>
      <c r="F115" s="326"/>
    </row>
    <row r="116" spans="2:8">
      <c r="C116" s="50" t="s">
        <v>251</v>
      </c>
      <c r="F116" s="69">
        <v>0</v>
      </c>
      <c r="G116" s="67" t="e">
        <f t="shared" ref="G116:G125" si="12">F116/$E$25</f>
        <v>#DIV/0!</v>
      </c>
      <c r="H116" s="68" t="e">
        <f t="shared" ref="H116:H125" si="13">F116/$E$19</f>
        <v>#DIV/0!</v>
      </c>
    </row>
    <row r="117" spans="2:8">
      <c r="C117" s="50" t="s">
        <v>67</v>
      </c>
      <c r="F117" s="69">
        <v>0</v>
      </c>
      <c r="G117" s="67" t="e">
        <f t="shared" si="12"/>
        <v>#DIV/0!</v>
      </c>
      <c r="H117" s="68" t="e">
        <f t="shared" si="13"/>
        <v>#DIV/0!</v>
      </c>
    </row>
    <row r="118" spans="2:8">
      <c r="C118" s="50" t="s">
        <v>253</v>
      </c>
      <c r="F118" s="69">
        <v>0</v>
      </c>
      <c r="G118" s="67" t="e">
        <f t="shared" si="12"/>
        <v>#DIV/0!</v>
      </c>
      <c r="H118" s="68" t="e">
        <f t="shared" si="13"/>
        <v>#DIV/0!</v>
      </c>
    </row>
    <row r="119" spans="2:8">
      <c r="C119" s="50" t="s">
        <v>375</v>
      </c>
      <c r="F119" s="222">
        <v>0</v>
      </c>
      <c r="G119" s="67" t="e">
        <f t="shared" si="12"/>
        <v>#DIV/0!</v>
      </c>
      <c r="H119" s="68" t="e">
        <f t="shared" si="13"/>
        <v>#DIV/0!</v>
      </c>
    </row>
    <row r="120" spans="2:8">
      <c r="C120" s="50" t="s">
        <v>376</v>
      </c>
      <c r="F120" s="222">
        <v>0</v>
      </c>
      <c r="G120" s="67" t="e">
        <f t="shared" si="12"/>
        <v>#DIV/0!</v>
      </c>
      <c r="H120" s="68" t="e">
        <f t="shared" si="13"/>
        <v>#DIV/0!</v>
      </c>
    </row>
    <row r="121" spans="2:8">
      <c r="C121" s="50" t="s">
        <v>377</v>
      </c>
      <c r="F121" s="222">
        <v>0</v>
      </c>
      <c r="G121" s="67" t="e">
        <f t="shared" si="12"/>
        <v>#DIV/0!</v>
      </c>
      <c r="H121" s="68" t="e">
        <f t="shared" si="13"/>
        <v>#DIV/0!</v>
      </c>
    </row>
    <row r="122" spans="2:8">
      <c r="C122" s="50" t="s">
        <v>246</v>
      </c>
      <c r="F122" s="69">
        <v>0</v>
      </c>
      <c r="G122" s="67" t="e">
        <f t="shared" si="12"/>
        <v>#DIV/0!</v>
      </c>
      <c r="H122" s="68" t="e">
        <f t="shared" si="13"/>
        <v>#DIV/0!</v>
      </c>
    </row>
    <row r="123" spans="2:8">
      <c r="C123" s="50" t="s">
        <v>42</v>
      </c>
      <c r="F123" s="69">
        <v>0</v>
      </c>
      <c r="G123" s="67" t="e">
        <f t="shared" si="12"/>
        <v>#DIV/0!</v>
      </c>
      <c r="H123" s="68" t="e">
        <f t="shared" si="13"/>
        <v>#DIV/0!</v>
      </c>
    </row>
    <row r="124" spans="2:8">
      <c r="C124" s="50" t="s">
        <v>42</v>
      </c>
      <c r="F124" s="85">
        <v>0</v>
      </c>
      <c r="G124" s="67" t="e">
        <f t="shared" si="12"/>
        <v>#DIV/0!</v>
      </c>
      <c r="H124" s="68" t="e">
        <f t="shared" si="13"/>
        <v>#DIV/0!</v>
      </c>
    </row>
    <row r="125" spans="2:8">
      <c r="B125" s="44" t="s">
        <v>43</v>
      </c>
      <c r="C125" s="50"/>
      <c r="F125" s="86">
        <f>SUM(F116:F124)</f>
        <v>0</v>
      </c>
      <c r="G125" s="67" t="e">
        <f t="shared" si="12"/>
        <v>#DIV/0!</v>
      </c>
      <c r="H125" s="68" t="e">
        <f t="shared" si="13"/>
        <v>#DIV/0!</v>
      </c>
    </row>
    <row r="126" spans="2:8">
      <c r="C126" s="50"/>
    </row>
    <row r="127" spans="2:8">
      <c r="C127" s="50"/>
    </row>
    <row r="128" spans="2:8">
      <c r="B128" s="326" t="s">
        <v>378</v>
      </c>
      <c r="C128" s="326"/>
      <c r="D128" s="326"/>
      <c r="E128" s="326"/>
      <c r="F128" s="326"/>
    </row>
    <row r="129" spans="2:8">
      <c r="C129" s="50" t="s">
        <v>68</v>
      </c>
      <c r="F129" s="222">
        <v>0</v>
      </c>
      <c r="G129" s="67" t="e">
        <f t="shared" ref="G129:G134" si="14">F129/$E$25</f>
        <v>#DIV/0!</v>
      </c>
      <c r="H129" s="68" t="e">
        <f t="shared" ref="H129:H134" si="15">F129/$E$19</f>
        <v>#DIV/0!</v>
      </c>
    </row>
    <row r="130" spans="2:8">
      <c r="C130" s="50" t="s">
        <v>69</v>
      </c>
      <c r="F130" s="222">
        <v>0</v>
      </c>
      <c r="G130" s="67" t="e">
        <f t="shared" si="14"/>
        <v>#DIV/0!</v>
      </c>
      <c r="H130" s="68" t="e">
        <f t="shared" si="15"/>
        <v>#DIV/0!</v>
      </c>
    </row>
    <row r="131" spans="2:8">
      <c r="C131" s="50" t="s">
        <v>70</v>
      </c>
      <c r="F131" s="222">
        <v>0</v>
      </c>
      <c r="G131" s="67" t="e">
        <f t="shared" si="14"/>
        <v>#DIV/0!</v>
      </c>
      <c r="H131" s="68" t="e">
        <f t="shared" si="15"/>
        <v>#DIV/0!</v>
      </c>
    </row>
    <row r="132" spans="2:8">
      <c r="C132" s="50" t="s">
        <v>42</v>
      </c>
      <c r="F132" s="222">
        <v>0</v>
      </c>
      <c r="G132" s="67" t="e">
        <f t="shared" si="14"/>
        <v>#DIV/0!</v>
      </c>
      <c r="H132" s="68" t="e">
        <f t="shared" si="15"/>
        <v>#DIV/0!</v>
      </c>
    </row>
    <row r="133" spans="2:8">
      <c r="C133" s="50" t="s">
        <v>42</v>
      </c>
      <c r="F133" s="224">
        <v>0</v>
      </c>
      <c r="G133" s="67" t="e">
        <f t="shared" si="14"/>
        <v>#DIV/0!</v>
      </c>
      <c r="H133" s="68" t="e">
        <f t="shared" si="15"/>
        <v>#DIV/0!</v>
      </c>
    </row>
    <row r="134" spans="2:8">
      <c r="B134" s="44" t="s">
        <v>43</v>
      </c>
      <c r="C134" s="50"/>
      <c r="F134" s="265">
        <f>SUM(F129:F133)</f>
        <v>0</v>
      </c>
      <c r="G134" s="67" t="e">
        <f t="shared" si="14"/>
        <v>#DIV/0!</v>
      </c>
      <c r="H134" s="68" t="e">
        <f t="shared" si="15"/>
        <v>#DIV/0!</v>
      </c>
    </row>
    <row r="135" spans="2:8">
      <c r="C135" s="50"/>
    </row>
    <row r="136" spans="2:8">
      <c r="C136" s="50"/>
    </row>
    <row r="137" spans="2:8">
      <c r="B137" s="326" t="s">
        <v>71</v>
      </c>
      <c r="C137" s="313"/>
      <c r="D137" s="313"/>
      <c r="E137" s="87"/>
      <c r="F137" s="87"/>
    </row>
    <row r="138" spans="2:8">
      <c r="C138" s="50" t="s">
        <v>72</v>
      </c>
      <c r="F138" s="69">
        <v>0</v>
      </c>
      <c r="G138" s="67" t="e">
        <f>F138/$E$25</f>
        <v>#DIV/0!</v>
      </c>
      <c r="H138" s="68" t="e">
        <f>F138/$E$19</f>
        <v>#DIV/0!</v>
      </c>
    </row>
    <row r="139" spans="2:8">
      <c r="C139" s="50" t="s">
        <v>73</v>
      </c>
      <c r="F139" s="69">
        <v>0</v>
      </c>
      <c r="G139" s="67" t="e">
        <f>F139/$E$25</f>
        <v>#DIV/0!</v>
      </c>
      <c r="H139" s="68" t="e">
        <f>F139/$E$19</f>
        <v>#DIV/0!</v>
      </c>
    </row>
    <row r="140" spans="2:8">
      <c r="C140" s="50" t="s">
        <v>74</v>
      </c>
      <c r="F140" s="69">
        <v>0</v>
      </c>
      <c r="G140" s="67" t="e">
        <f>F140/$E$25</f>
        <v>#DIV/0!</v>
      </c>
      <c r="H140" s="68" t="e">
        <f>F140/$E$19</f>
        <v>#DIV/0!</v>
      </c>
    </row>
    <row r="141" spans="2:8">
      <c r="C141" s="50" t="s">
        <v>254</v>
      </c>
      <c r="F141" s="85">
        <v>0</v>
      </c>
      <c r="G141" s="67" t="e">
        <f>F141/$E$25</f>
        <v>#DIV/0!</v>
      </c>
      <c r="H141" s="68" t="e">
        <f>F141/$E$19</f>
        <v>#DIV/0!</v>
      </c>
    </row>
    <row r="142" spans="2:8">
      <c r="B142" s="44" t="s">
        <v>43</v>
      </c>
      <c r="C142" s="50"/>
      <c r="F142" s="168">
        <f>SUM(F138:F141)</f>
        <v>0</v>
      </c>
      <c r="G142" s="67" t="e">
        <f>F142/$E$25</f>
        <v>#DIV/0!</v>
      </c>
      <c r="H142" s="68" t="e">
        <f>F142/$E$19</f>
        <v>#DIV/0!</v>
      </c>
    </row>
    <row r="143" spans="2:8">
      <c r="C143" s="50"/>
    </row>
    <row r="144" spans="2:8">
      <c r="C144" s="50"/>
    </row>
    <row r="145" spans="1:15">
      <c r="B145" s="326" t="s">
        <v>379</v>
      </c>
      <c r="C145" s="313"/>
      <c r="D145" s="313"/>
      <c r="E145" s="313"/>
      <c r="F145" s="313"/>
    </row>
    <row r="146" spans="1:15">
      <c r="C146" s="50" t="s">
        <v>255</v>
      </c>
      <c r="F146" s="222">
        <v>0</v>
      </c>
      <c r="G146" s="67" t="e">
        <f t="shared" ref="G146:G151" si="16">F146/$E$25</f>
        <v>#DIV/0!</v>
      </c>
      <c r="H146" s="68" t="e">
        <f t="shared" ref="H146:H151" si="17">F146/$E$19</f>
        <v>#DIV/0!</v>
      </c>
    </row>
    <row r="147" spans="1:15">
      <c r="C147" s="50" t="s">
        <v>189</v>
      </c>
      <c r="F147" s="222">
        <v>0</v>
      </c>
      <c r="G147" s="67" t="e">
        <f t="shared" si="16"/>
        <v>#DIV/0!</v>
      </c>
      <c r="H147" s="68" t="e">
        <f t="shared" si="17"/>
        <v>#DIV/0!</v>
      </c>
    </row>
    <row r="148" spans="1:15">
      <c r="C148" s="50" t="s">
        <v>256</v>
      </c>
      <c r="F148" s="222">
        <v>0</v>
      </c>
      <c r="G148" s="67" t="e">
        <f t="shared" si="16"/>
        <v>#DIV/0!</v>
      </c>
      <c r="H148" s="68" t="e">
        <f t="shared" si="17"/>
        <v>#DIV/0!</v>
      </c>
    </row>
    <row r="149" spans="1:15">
      <c r="C149" s="50" t="s">
        <v>257</v>
      </c>
      <c r="F149" s="222">
        <v>0</v>
      </c>
      <c r="G149" s="67" t="e">
        <f t="shared" si="16"/>
        <v>#DIV/0!</v>
      </c>
      <c r="H149" s="68" t="e">
        <f t="shared" si="17"/>
        <v>#DIV/0!</v>
      </c>
    </row>
    <row r="150" spans="1:15">
      <c r="C150" s="50" t="s">
        <v>42</v>
      </c>
      <c r="F150" s="224">
        <v>0</v>
      </c>
      <c r="G150" s="67" t="e">
        <f t="shared" si="16"/>
        <v>#DIV/0!</v>
      </c>
      <c r="H150" s="68" t="e">
        <f t="shared" si="17"/>
        <v>#DIV/0!</v>
      </c>
    </row>
    <row r="151" spans="1:15">
      <c r="B151" s="44" t="s">
        <v>43</v>
      </c>
      <c r="C151" s="50"/>
      <c r="F151" s="265">
        <f>SUM(F146:F150)</f>
        <v>0</v>
      </c>
      <c r="G151" s="67" t="e">
        <f t="shared" si="16"/>
        <v>#DIV/0!</v>
      </c>
      <c r="H151" s="68" t="e">
        <f t="shared" si="17"/>
        <v>#DIV/0!</v>
      </c>
    </row>
    <row r="152" spans="1:15">
      <c r="C152" s="50"/>
      <c r="F152" s="88"/>
      <c r="G152" s="67"/>
    </row>
    <row r="153" spans="1:15">
      <c r="A153" s="44" t="s">
        <v>76</v>
      </c>
      <c r="C153" s="50"/>
      <c r="F153" s="219">
        <f>F39+F50+F66+F73+F85+F100+F112+F125+F134+F142+F151</f>
        <v>0</v>
      </c>
      <c r="G153" s="67" t="e">
        <f>F153/$E$25</f>
        <v>#DIV/0!</v>
      </c>
      <c r="H153" s="68" t="e">
        <f>F153/$E$19</f>
        <v>#DIV/0!</v>
      </c>
    </row>
    <row r="154" spans="1:15">
      <c r="C154" s="50"/>
      <c r="F154" s="86"/>
      <c r="G154" s="67"/>
      <c r="H154" s="86"/>
      <c r="I154" s="67"/>
      <c r="J154" s="43"/>
      <c r="K154" s="43"/>
    </row>
    <row r="155" spans="1:15">
      <c r="A155" s="317" t="s">
        <v>274</v>
      </c>
      <c r="B155" s="319"/>
      <c r="C155" s="319"/>
      <c r="D155" s="319"/>
      <c r="E155" s="319"/>
      <c r="J155" s="43"/>
      <c r="K155" s="43"/>
      <c r="O155" s="43"/>
    </row>
    <row r="156" spans="1:15">
      <c r="A156" s="348" t="s">
        <v>207</v>
      </c>
      <c r="B156" s="349"/>
      <c r="C156" s="349"/>
      <c r="D156" s="349"/>
      <c r="E156" s="349"/>
      <c r="F156" s="89" t="s">
        <v>77</v>
      </c>
      <c r="G156" s="89" t="s">
        <v>204</v>
      </c>
      <c r="H156" s="89" t="s">
        <v>78</v>
      </c>
      <c r="I156" s="89" t="s">
        <v>42</v>
      </c>
      <c r="J156" s="44" t="s">
        <v>228</v>
      </c>
      <c r="K156" s="44" t="s">
        <v>81</v>
      </c>
      <c r="L156" s="89" t="s">
        <v>371</v>
      </c>
      <c r="M156" s="44" t="s">
        <v>344</v>
      </c>
    </row>
    <row r="157" spans="1:15">
      <c r="B157" s="44" t="s">
        <v>79</v>
      </c>
      <c r="F157" s="90" t="s">
        <v>80</v>
      </c>
      <c r="G157" s="90" t="s">
        <v>229</v>
      </c>
      <c r="H157" s="90" t="s">
        <v>230</v>
      </c>
      <c r="I157" s="90" t="s">
        <v>510</v>
      </c>
      <c r="J157" s="47" t="s">
        <v>512</v>
      </c>
      <c r="K157" s="47" t="s">
        <v>205</v>
      </c>
      <c r="L157" s="90" t="s">
        <v>235</v>
      </c>
      <c r="M157" s="47" t="s">
        <v>80</v>
      </c>
    </row>
    <row r="158" spans="1:15">
      <c r="C158" s="50" t="s">
        <v>82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  <c r="L158" s="91">
        <v>0</v>
      </c>
      <c r="M158" s="169" t="e">
        <f>H422</f>
        <v>#DIV/0!</v>
      </c>
    </row>
    <row r="159" spans="1:15">
      <c r="C159" s="44" t="s">
        <v>83</v>
      </c>
      <c r="F159" s="266" t="e">
        <f>F158/$E$163</f>
        <v>#DIV/0!</v>
      </c>
      <c r="G159" s="266" t="e">
        <f t="shared" ref="G159:M159" si="18">G158/$E$163</f>
        <v>#DIV/0!</v>
      </c>
      <c r="H159" s="266" t="e">
        <f t="shared" si="18"/>
        <v>#DIV/0!</v>
      </c>
      <c r="I159" s="266" t="e">
        <f t="shared" si="18"/>
        <v>#DIV/0!</v>
      </c>
      <c r="J159" s="266" t="e">
        <f t="shared" si="18"/>
        <v>#DIV/0!</v>
      </c>
      <c r="K159" s="266" t="e">
        <f t="shared" si="18"/>
        <v>#DIV/0!</v>
      </c>
      <c r="L159" s="267" t="e">
        <f t="shared" si="18"/>
        <v>#DIV/0!</v>
      </c>
      <c r="M159" s="266" t="e">
        <f t="shared" si="18"/>
        <v>#DIV/0!</v>
      </c>
    </row>
    <row r="160" spans="1:15">
      <c r="C160" s="50" t="s">
        <v>84</v>
      </c>
      <c r="F160" s="92">
        <v>0</v>
      </c>
      <c r="G160" s="92">
        <v>0</v>
      </c>
      <c r="H160" s="92">
        <v>0</v>
      </c>
      <c r="I160" s="92">
        <v>0</v>
      </c>
      <c r="J160" s="92">
        <v>0</v>
      </c>
      <c r="K160" s="92">
        <v>0</v>
      </c>
      <c r="L160" s="92">
        <v>0</v>
      </c>
      <c r="M160" s="92">
        <v>0</v>
      </c>
    </row>
    <row r="161" spans="1:21">
      <c r="C161" s="50" t="s">
        <v>85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1">
        <v>0</v>
      </c>
      <c r="M161" s="51">
        <v>0</v>
      </c>
    </row>
    <row r="162" spans="1:21">
      <c r="C162" s="50" t="s">
        <v>86</v>
      </c>
      <c r="F162" s="91">
        <v>0</v>
      </c>
      <c r="G162" s="93">
        <v>0</v>
      </c>
      <c r="H162" s="94">
        <v>0</v>
      </c>
      <c r="I162" s="95">
        <v>0</v>
      </c>
      <c r="J162" s="95">
        <v>0</v>
      </c>
      <c r="K162" s="91">
        <v>0</v>
      </c>
      <c r="L162" s="91">
        <v>0</v>
      </c>
      <c r="M162" s="91">
        <v>0</v>
      </c>
    </row>
    <row r="163" spans="1:21">
      <c r="A163" s="44" t="s">
        <v>87</v>
      </c>
      <c r="C163" s="50"/>
      <c r="E163" s="168" t="e">
        <f>SUM(F158:M158)</f>
        <v>#DIV/0!</v>
      </c>
      <c r="G163" s="43"/>
      <c r="H163" s="44" t="s">
        <v>7</v>
      </c>
      <c r="I163" s="43"/>
      <c r="M163" s="96" t="s">
        <v>370</v>
      </c>
    </row>
    <row r="164" spans="1:21" ht="14" thickBot="1">
      <c r="A164" s="44" t="s">
        <v>88</v>
      </c>
      <c r="E164" s="269">
        <f>F153</f>
        <v>0</v>
      </c>
      <c r="G164" s="43"/>
      <c r="I164" s="43"/>
      <c r="M164" s="268" t="e">
        <f>H419</f>
        <v>#DIV/0!</v>
      </c>
    </row>
    <row r="165" spans="1:21" ht="14" thickTop="1">
      <c r="E165" s="168" t="e">
        <f>E163-E164</f>
        <v>#DIV/0!</v>
      </c>
      <c r="G165" s="43"/>
      <c r="I165" s="43"/>
    </row>
    <row r="166" spans="1:21">
      <c r="B166" s="97"/>
      <c r="C166" s="97"/>
      <c r="D166" s="239"/>
      <c r="E166" s="240" t="s">
        <v>89</v>
      </c>
      <c r="F166" s="241">
        <f>PV(G160/12,G161*12,-G162/12)</f>
        <v>0</v>
      </c>
      <c r="G166" s="97"/>
      <c r="H166" s="242" t="s">
        <v>340</v>
      </c>
      <c r="I166" s="243"/>
      <c r="J166" s="230"/>
    </row>
    <row r="167" spans="1:21">
      <c r="E167" s="86"/>
      <c r="G167" s="43"/>
      <c r="H167" s="244">
        <f>H158*0.125</f>
        <v>0</v>
      </c>
      <c r="I167" s="245"/>
      <c r="J167" s="246"/>
    </row>
    <row r="168" spans="1:21">
      <c r="A168" s="99" t="s">
        <v>206</v>
      </c>
      <c r="B168" s="99"/>
      <c r="C168" s="99"/>
      <c r="D168" s="100"/>
      <c r="F168" s="44" t="s">
        <v>7</v>
      </c>
      <c r="G168" s="44" t="s">
        <v>7</v>
      </c>
      <c r="H168" s="44" t="s">
        <v>7</v>
      </c>
      <c r="I168" s="43"/>
    </row>
    <row r="169" spans="1:21">
      <c r="A169" s="44" t="s">
        <v>7</v>
      </c>
      <c r="B169" s="44" t="s">
        <v>7</v>
      </c>
      <c r="E169" s="98" t="s">
        <v>204</v>
      </c>
      <c r="F169" s="98" t="s">
        <v>188</v>
      </c>
      <c r="G169" s="98" t="s">
        <v>517</v>
      </c>
      <c r="H169" s="98" t="s">
        <v>42</v>
      </c>
      <c r="I169" s="98" t="s">
        <v>235</v>
      </c>
    </row>
    <row r="170" spans="1:21">
      <c r="C170" s="50" t="s">
        <v>82</v>
      </c>
      <c r="E170" s="91">
        <v>0</v>
      </c>
      <c r="F170" s="91">
        <v>0</v>
      </c>
      <c r="G170" s="91">
        <v>0</v>
      </c>
      <c r="H170" s="91">
        <v>0</v>
      </c>
      <c r="I170" s="91">
        <v>0</v>
      </c>
      <c r="P170" s="46"/>
      <c r="Q170" s="46"/>
      <c r="R170" s="103"/>
      <c r="S170" s="103"/>
      <c r="T170" s="103"/>
      <c r="U170" s="103"/>
    </row>
    <row r="171" spans="1:21">
      <c r="C171" s="44" t="s">
        <v>83</v>
      </c>
      <c r="E171" s="270" t="e">
        <f>E170/F153</f>
        <v>#DIV/0!</v>
      </c>
      <c r="F171" s="270" t="e">
        <f>F170/F153</f>
        <v>#DIV/0!</v>
      </c>
      <c r="G171" s="270" t="e">
        <f>G170/F153</f>
        <v>#DIV/0!</v>
      </c>
      <c r="H171" s="270" t="e">
        <f>H170/F153</f>
        <v>#DIV/0!</v>
      </c>
      <c r="I171" s="270" t="e">
        <f>I170/F153</f>
        <v>#DIV/0!</v>
      </c>
    </row>
    <row r="172" spans="1:21">
      <c r="C172" s="50" t="s">
        <v>84</v>
      </c>
      <c r="E172" s="92">
        <v>0</v>
      </c>
      <c r="F172" s="92">
        <v>0</v>
      </c>
      <c r="G172" s="92">
        <v>0</v>
      </c>
      <c r="H172" s="92">
        <v>0</v>
      </c>
      <c r="I172" s="92">
        <v>0</v>
      </c>
      <c r="R172" s="126"/>
      <c r="S172" s="126"/>
      <c r="T172" s="126"/>
      <c r="U172" s="126"/>
    </row>
    <row r="173" spans="1:21">
      <c r="C173" s="50" t="s">
        <v>85</v>
      </c>
      <c r="E173" s="55">
        <v>0</v>
      </c>
      <c r="F173" s="55">
        <v>0</v>
      </c>
      <c r="G173" s="55">
        <v>0</v>
      </c>
      <c r="H173" s="55">
        <v>0</v>
      </c>
      <c r="I173" s="55">
        <v>0</v>
      </c>
      <c r="R173" s="126"/>
      <c r="S173" s="126"/>
      <c r="T173" s="126"/>
      <c r="U173" s="126"/>
    </row>
    <row r="174" spans="1:21" ht="14" thickBot="1">
      <c r="E174" s="86"/>
      <c r="G174" s="101" t="s">
        <v>90</v>
      </c>
      <c r="H174" s="46"/>
      <c r="I174" s="271" t="e">
        <f>$H$158/($E$18*$L$28)</f>
        <v>#DIV/0!</v>
      </c>
      <c r="J174" s="46" t="s">
        <v>91</v>
      </c>
      <c r="K174" s="46"/>
      <c r="L174" s="46"/>
      <c r="M174" s="46"/>
      <c r="R174" s="126"/>
      <c r="S174" s="126"/>
      <c r="T174" s="126"/>
      <c r="U174" s="126"/>
    </row>
    <row r="175" spans="1:21">
      <c r="A175" s="247" t="s">
        <v>507</v>
      </c>
      <c r="B175" s="247"/>
      <c r="C175" s="247"/>
      <c r="D175" s="247"/>
      <c r="E175" s="247"/>
      <c r="F175" s="50"/>
      <c r="G175" s="101"/>
      <c r="H175" s="46"/>
      <c r="I175" s="248"/>
      <c r="J175" s="46"/>
      <c r="K175" s="46"/>
      <c r="L175" s="46"/>
      <c r="M175" s="46"/>
      <c r="R175" s="126"/>
      <c r="S175" s="126"/>
      <c r="T175" s="126"/>
      <c r="U175" s="126"/>
    </row>
    <row r="176" spans="1:21">
      <c r="A176" s="249" t="s">
        <v>460</v>
      </c>
      <c r="B176" s="249"/>
      <c r="C176" s="249"/>
      <c r="D176" s="249"/>
      <c r="E176" s="250"/>
      <c r="F176" s="272">
        <v>1</v>
      </c>
      <c r="G176" s="251" t="s">
        <v>461</v>
      </c>
      <c r="H176" s="249"/>
      <c r="I176" s="248"/>
      <c r="J176" s="46"/>
      <c r="K176" s="46"/>
      <c r="L176" s="46"/>
      <c r="M176" s="46"/>
      <c r="R176" s="126"/>
      <c r="S176" s="126"/>
      <c r="T176" s="126"/>
      <c r="U176" s="126"/>
    </row>
    <row r="177" spans="1:21">
      <c r="A177" s="170"/>
      <c r="B177" s="170"/>
      <c r="C177" s="170"/>
      <c r="D177" s="170"/>
      <c r="E177" s="170"/>
      <c r="F177" s="170"/>
      <c r="G177" s="43"/>
      <c r="I177" s="43"/>
      <c r="J177" s="43"/>
      <c r="K177" s="156" t="s">
        <v>234</v>
      </c>
      <c r="O177" s="43"/>
      <c r="R177" s="126"/>
      <c r="S177" s="126"/>
      <c r="T177" s="126"/>
      <c r="U177" s="126"/>
    </row>
    <row r="178" spans="1:21">
      <c r="C178" s="312" t="s">
        <v>92</v>
      </c>
      <c r="D178" s="313"/>
      <c r="E178" s="102" t="s">
        <v>337</v>
      </c>
      <c r="F178" s="102" t="s">
        <v>93</v>
      </c>
      <c r="G178" s="102" t="s">
        <v>239</v>
      </c>
      <c r="H178" s="102" t="s">
        <v>94</v>
      </c>
      <c r="I178" s="102" t="s">
        <v>201</v>
      </c>
      <c r="J178" s="102" t="s">
        <v>202</v>
      </c>
      <c r="K178" s="167" t="s">
        <v>208</v>
      </c>
      <c r="L178" s="42" t="s">
        <v>95</v>
      </c>
      <c r="O178" s="43"/>
      <c r="R178" s="126"/>
      <c r="S178" s="126"/>
      <c r="T178" s="126"/>
      <c r="U178" s="126"/>
    </row>
    <row r="179" spans="1:21">
      <c r="C179" s="312" t="s">
        <v>96</v>
      </c>
      <c r="D179" s="313"/>
      <c r="E179" s="104">
        <v>0</v>
      </c>
      <c r="F179" s="104">
        <v>0</v>
      </c>
      <c r="G179" s="104">
        <v>0</v>
      </c>
      <c r="H179" s="104">
        <v>0</v>
      </c>
      <c r="I179" s="104">
        <v>0</v>
      </c>
      <c r="J179" s="104">
        <v>0</v>
      </c>
      <c r="K179" s="104">
        <v>0</v>
      </c>
      <c r="L179" s="105">
        <f>SUM(E179:J179)</f>
        <v>0</v>
      </c>
      <c r="M179" s="44" t="s">
        <v>283</v>
      </c>
      <c r="O179" s="43"/>
    </row>
    <row r="180" spans="1:21">
      <c r="B180" s="50"/>
      <c r="C180" s="313" t="s">
        <v>314</v>
      </c>
      <c r="D180" s="313"/>
      <c r="E180" s="259">
        <v>0</v>
      </c>
      <c r="F180" s="259">
        <v>0</v>
      </c>
      <c r="G180" s="259">
        <v>0</v>
      </c>
      <c r="H180" s="259">
        <v>0</v>
      </c>
      <c r="I180" s="259">
        <v>0</v>
      </c>
      <c r="J180" s="259">
        <v>0</v>
      </c>
      <c r="K180" s="259">
        <v>0</v>
      </c>
      <c r="L180" s="75"/>
      <c r="O180" s="43"/>
    </row>
    <row r="181" spans="1:21">
      <c r="B181" s="50"/>
      <c r="C181" s="313" t="s">
        <v>215</v>
      </c>
      <c r="D181" s="313"/>
      <c r="E181" s="260">
        <f t="shared" ref="E181:J181" si="19">E179*E180</f>
        <v>0</v>
      </c>
      <c r="F181" s="111">
        <f t="shared" si="19"/>
        <v>0</v>
      </c>
      <c r="G181" s="111">
        <f t="shared" si="19"/>
        <v>0</v>
      </c>
      <c r="H181" s="75">
        <f t="shared" si="19"/>
        <v>0</v>
      </c>
      <c r="I181" s="75">
        <f t="shared" si="19"/>
        <v>0</v>
      </c>
      <c r="J181" s="75">
        <f t="shared" si="19"/>
        <v>0</v>
      </c>
      <c r="K181" s="75">
        <f>K179*K180</f>
        <v>0</v>
      </c>
      <c r="L181" s="273">
        <f>SUM(E181:J181)</f>
        <v>0</v>
      </c>
      <c r="M181" s="44" t="s">
        <v>283</v>
      </c>
      <c r="O181" s="43"/>
    </row>
    <row r="182" spans="1:21" s="46" customFormat="1" ht="12" customHeight="1">
      <c r="A182" s="360" t="s">
        <v>513</v>
      </c>
      <c r="B182" s="360"/>
      <c r="C182" s="360"/>
      <c r="D182" s="360"/>
      <c r="E182" s="255" t="str">
        <f>IF(F176=1,"$123,600",IF(F176=2,"$129,800",IF(F176=3,"$138,000", IF(F176=4,"$148,400"))))</f>
        <v>$123,600</v>
      </c>
      <c r="F182" s="255" t="str">
        <f>IF(F176=1,"$145,400",IF(F176=2,"$152,600",IF(F176=3,"$159,900",IF(F176=4,"$174,500"))))</f>
        <v>$145,400</v>
      </c>
      <c r="G182" s="255" t="str">
        <f>IF(F176=1,"$166,600",IF(F176=2,"$175,000",IF(F176=3,"$183,300",IF(F176=4,"$200,000"))))</f>
        <v>$166,600</v>
      </c>
      <c r="H182" s="256" t="str">
        <f>IF(F176=1,"$204,100",IF(F176=2,"$214,400",IF(F176=3,"$224,600",IF(F176=4,"$245,000"))))</f>
        <v>$204,100</v>
      </c>
      <c r="I182" s="255" t="str">
        <f>IF(F176=1,"$241,000",IF(F176=2,"$253,100",IF(F176=3,"$265,600",IF(F176=4,"$289,300"))))</f>
        <v>$241,000</v>
      </c>
      <c r="J182" s="255" t="str">
        <f>IF(F176=1,"$265,100",IF(F176=2,"$278,400",IF(F176=3,"$291,600",IF(F176=4,"$318,300"))))</f>
        <v>$265,100</v>
      </c>
      <c r="K182" s="257">
        <v>0</v>
      </c>
      <c r="L182" s="274" t="e">
        <f>E22</f>
        <v>#DIV/0!</v>
      </c>
      <c r="M182" s="46" t="s">
        <v>293</v>
      </c>
      <c r="O182" s="253"/>
      <c r="P182" s="254"/>
      <c r="Q182" s="254"/>
    </row>
    <row r="183" spans="1:21">
      <c r="A183" s="327"/>
      <c r="B183" s="327"/>
      <c r="C183" s="327"/>
      <c r="D183" s="327"/>
      <c r="E183" s="106">
        <f t="shared" ref="E183:K183" si="20">E179*E182</f>
        <v>0</v>
      </c>
      <c r="F183" s="107">
        <f t="shared" si="20"/>
        <v>0</v>
      </c>
      <c r="G183" s="107">
        <f t="shared" si="20"/>
        <v>0</v>
      </c>
      <c r="H183" s="107">
        <f t="shared" si="20"/>
        <v>0</v>
      </c>
      <c r="I183" s="107">
        <f t="shared" si="20"/>
        <v>0</v>
      </c>
      <c r="J183" s="107">
        <f t="shared" si="20"/>
        <v>0</v>
      </c>
      <c r="K183" s="107">
        <f t="shared" si="20"/>
        <v>0</v>
      </c>
      <c r="L183" s="166">
        <f>SUM(E183:K183)</f>
        <v>0</v>
      </c>
      <c r="M183" s="46" t="s">
        <v>515</v>
      </c>
      <c r="O183" s="43"/>
    </row>
    <row r="184" spans="1:21">
      <c r="A184" s="319" t="s">
        <v>294</v>
      </c>
      <c r="B184" s="313"/>
      <c r="C184" s="313"/>
      <c r="D184" s="313"/>
      <c r="E184" s="275" t="e">
        <f t="shared" ref="E184:J184" si="21">E181*$L$182/E179</f>
        <v>#DIV/0!</v>
      </c>
      <c r="F184" s="275" t="e">
        <f t="shared" si="21"/>
        <v>#DIV/0!</v>
      </c>
      <c r="G184" s="275" t="e">
        <f t="shared" si="21"/>
        <v>#DIV/0!</v>
      </c>
      <c r="H184" s="275" t="e">
        <f t="shared" si="21"/>
        <v>#DIV/0!</v>
      </c>
      <c r="I184" s="275" t="e">
        <f t="shared" si="21"/>
        <v>#DIV/0!</v>
      </c>
      <c r="J184" s="275" t="e">
        <f t="shared" si="21"/>
        <v>#DIV/0!</v>
      </c>
      <c r="K184" s="108" t="s">
        <v>7</v>
      </c>
      <c r="L184" s="276">
        <f>F153</f>
        <v>0</v>
      </c>
      <c r="M184" s="98" t="s">
        <v>316</v>
      </c>
      <c r="N184" s="47"/>
      <c r="O184" s="43"/>
    </row>
    <row r="185" spans="1:21">
      <c r="A185" s="319" t="s">
        <v>318</v>
      </c>
      <c r="B185" s="313"/>
      <c r="C185" s="313"/>
      <c r="D185" s="313"/>
      <c r="E185" s="46" t="s">
        <v>338</v>
      </c>
      <c r="F185" s="109" t="s">
        <v>519</v>
      </c>
      <c r="G185" s="110" t="s">
        <v>520</v>
      </c>
      <c r="H185" s="110" t="s">
        <v>521</v>
      </c>
      <c r="I185" s="103" t="s">
        <v>522</v>
      </c>
      <c r="J185" s="103" t="s">
        <v>523</v>
      </c>
      <c r="L185" s="277">
        <f>L184-L183</f>
        <v>0</v>
      </c>
      <c r="M185" s="46" t="s">
        <v>483</v>
      </c>
      <c r="O185" s="43"/>
    </row>
    <row r="186" spans="1:21">
      <c r="A186" s="44" t="s">
        <v>317</v>
      </c>
      <c r="B186" s="50"/>
      <c r="E186" s="111"/>
      <c r="F186" s="111"/>
      <c r="G186" s="111"/>
      <c r="M186" s="278" t="e">
        <f>L185/L183</f>
        <v>#DIV/0!</v>
      </c>
      <c r="N186" s="44" t="s">
        <v>478</v>
      </c>
      <c r="O186" s="43"/>
    </row>
    <row r="188" spans="1:21">
      <c r="A188" s="333" t="s">
        <v>284</v>
      </c>
      <c r="B188" s="313"/>
      <c r="C188" s="313"/>
      <c r="D188" s="313"/>
      <c r="E188" s="112" t="s">
        <v>286</v>
      </c>
      <c r="F188" s="112" t="s">
        <v>286</v>
      </c>
      <c r="G188" s="112" t="s">
        <v>286</v>
      </c>
      <c r="H188" s="112" t="s">
        <v>286</v>
      </c>
      <c r="I188" s="112" t="s">
        <v>286</v>
      </c>
      <c r="J188" s="112" t="s">
        <v>286</v>
      </c>
      <c r="K188" s="112" t="s">
        <v>286</v>
      </c>
      <c r="L188" s="112" t="s">
        <v>286</v>
      </c>
      <c r="M188" s="112" t="s">
        <v>286</v>
      </c>
      <c r="O188" s="43"/>
    </row>
    <row r="189" spans="1:21">
      <c r="A189" s="348" t="s">
        <v>285</v>
      </c>
      <c r="B189" s="349"/>
      <c r="C189" s="349"/>
      <c r="D189" s="349"/>
      <c r="E189" s="113">
        <v>0</v>
      </c>
      <c r="F189" s="113">
        <v>0</v>
      </c>
      <c r="G189" s="113">
        <v>0</v>
      </c>
      <c r="H189" s="113">
        <v>0</v>
      </c>
      <c r="I189" s="113">
        <v>0</v>
      </c>
      <c r="J189" s="113">
        <v>0</v>
      </c>
      <c r="K189" s="113">
        <v>0</v>
      </c>
      <c r="L189" s="113">
        <v>0</v>
      </c>
      <c r="M189" s="113">
        <v>0</v>
      </c>
      <c r="N189" s="279">
        <f>SUM(E189:M189)</f>
        <v>0</v>
      </c>
      <c r="O189" s="43"/>
    </row>
    <row r="190" spans="1:21">
      <c r="B190" s="43"/>
      <c r="C190" s="328" t="s">
        <v>97</v>
      </c>
      <c r="D190" s="329"/>
      <c r="E190" s="70">
        <v>0</v>
      </c>
      <c r="F190" s="70">
        <v>0</v>
      </c>
      <c r="G190" s="70">
        <v>0</v>
      </c>
      <c r="H190" s="70">
        <v>0</v>
      </c>
      <c r="I190" s="70">
        <v>0</v>
      </c>
      <c r="J190" s="70">
        <v>0</v>
      </c>
      <c r="K190" s="70">
        <v>0</v>
      </c>
      <c r="L190" s="70">
        <v>0</v>
      </c>
      <c r="M190" s="70">
        <v>0</v>
      </c>
      <c r="N190" s="70">
        <f>SUM(E189*E190)+(F189*F190)+(G189*G190)+(H189*H190)+(I189*I190)+(J189*J190)+(K189*K190)+(L189*L190)+(M189*M190)</f>
        <v>0</v>
      </c>
      <c r="O190" s="43"/>
      <c r="P190" s="43"/>
      <c r="Q190" s="43"/>
    </row>
    <row r="191" spans="1:21">
      <c r="B191" s="43"/>
      <c r="C191" s="330" t="s">
        <v>301</v>
      </c>
      <c r="D191" s="313"/>
      <c r="E191" s="70">
        <v>0</v>
      </c>
      <c r="F191" s="70">
        <v>0</v>
      </c>
      <c r="G191" s="70">
        <v>0</v>
      </c>
      <c r="H191" s="70">
        <v>0</v>
      </c>
      <c r="I191" s="70">
        <v>0</v>
      </c>
      <c r="J191" s="70">
        <v>0</v>
      </c>
      <c r="K191" s="70">
        <v>0</v>
      </c>
      <c r="L191" s="70">
        <v>0</v>
      </c>
      <c r="M191" s="70">
        <v>0</v>
      </c>
      <c r="N191" s="70">
        <f>(E189*E191)+(F189*F191)+(G189*G191)+(H189*H191)+(I189*I191)+(J189*J191)+(K189*K191)+(L189*L191)+(M189*M191)</f>
        <v>0</v>
      </c>
      <c r="O191" s="227"/>
      <c r="P191" s="227"/>
      <c r="Q191" s="43"/>
    </row>
    <row r="192" spans="1:21">
      <c r="B192" s="43"/>
      <c r="C192" s="330" t="s">
        <v>309</v>
      </c>
      <c r="D192" s="313"/>
      <c r="E192" s="43" t="s">
        <v>7</v>
      </c>
      <c r="F192" s="43" t="s">
        <v>7</v>
      </c>
      <c r="G192" s="43" t="s">
        <v>7</v>
      </c>
      <c r="H192" s="43" t="s">
        <v>7</v>
      </c>
      <c r="I192" s="43" t="s">
        <v>7</v>
      </c>
      <c r="J192" s="43" t="s">
        <v>7</v>
      </c>
      <c r="K192" s="43"/>
      <c r="L192" s="43"/>
      <c r="M192" s="86" t="s">
        <v>310</v>
      </c>
      <c r="N192" s="245">
        <f>N190+N191</f>
        <v>0</v>
      </c>
      <c r="O192" s="43"/>
      <c r="P192" s="43"/>
      <c r="Q192" s="43"/>
    </row>
    <row r="193" spans="1:17">
      <c r="A193" s="333" t="s">
        <v>284</v>
      </c>
      <c r="B193" s="313"/>
      <c r="C193" s="313"/>
      <c r="D193" s="313"/>
      <c r="E193" s="112" t="s">
        <v>286</v>
      </c>
      <c r="F193" s="112" t="s">
        <v>286</v>
      </c>
      <c r="G193" s="112" t="s">
        <v>286</v>
      </c>
      <c r="H193" s="112" t="s">
        <v>286</v>
      </c>
      <c r="I193" s="112" t="s">
        <v>286</v>
      </c>
      <c r="J193" s="112" t="s">
        <v>286</v>
      </c>
      <c r="K193" s="112" t="s">
        <v>286</v>
      </c>
      <c r="L193" s="112" t="s">
        <v>286</v>
      </c>
      <c r="M193" s="112" t="s">
        <v>286</v>
      </c>
      <c r="N193" s="43"/>
      <c r="O193" s="43"/>
      <c r="P193" s="43"/>
      <c r="Q193" s="43"/>
    </row>
    <row r="194" spans="1:17">
      <c r="A194" s="339" t="s">
        <v>369</v>
      </c>
      <c r="B194" s="340"/>
      <c r="C194" s="340"/>
      <c r="D194" s="340"/>
      <c r="E194" s="114">
        <v>0</v>
      </c>
      <c r="F194" s="114">
        <v>0</v>
      </c>
      <c r="G194" s="114">
        <v>0</v>
      </c>
      <c r="H194" s="114">
        <v>0</v>
      </c>
      <c r="I194" s="114">
        <v>0</v>
      </c>
      <c r="J194" s="114">
        <v>0</v>
      </c>
      <c r="K194" s="114">
        <v>0</v>
      </c>
      <c r="L194" s="114">
        <v>0</v>
      </c>
      <c r="M194" s="114">
        <v>0</v>
      </c>
      <c r="N194" s="98">
        <f>SUM(E194:M194)</f>
        <v>0</v>
      </c>
      <c r="O194" s="43"/>
      <c r="P194" s="43"/>
      <c r="Q194" s="43"/>
    </row>
    <row r="195" spans="1:17">
      <c r="A195" s="358" t="s">
        <v>209</v>
      </c>
      <c r="B195" s="359"/>
      <c r="C195" s="359"/>
      <c r="D195" s="359"/>
      <c r="E195" s="115">
        <v>0</v>
      </c>
      <c r="F195" s="115">
        <v>0</v>
      </c>
      <c r="G195" s="115">
        <v>0</v>
      </c>
      <c r="H195" s="115">
        <v>0</v>
      </c>
      <c r="I195" s="115">
        <v>0</v>
      </c>
      <c r="J195" s="115">
        <v>0</v>
      </c>
      <c r="K195" s="115">
        <v>0</v>
      </c>
      <c r="L195" s="115">
        <v>0</v>
      </c>
      <c r="M195" s="115">
        <v>0</v>
      </c>
      <c r="N195" s="43"/>
      <c r="O195" s="43"/>
      <c r="P195" s="43"/>
      <c r="Q195" s="43"/>
    </row>
    <row r="196" spans="1:17" ht="14" thickBot="1">
      <c r="A196" s="356" t="s">
        <v>474</v>
      </c>
      <c r="B196" s="357"/>
      <c r="C196" s="357"/>
      <c r="D196" s="357"/>
      <c r="E196" s="115">
        <v>0</v>
      </c>
      <c r="F196" s="115">
        <v>0</v>
      </c>
      <c r="G196" s="116">
        <v>0</v>
      </c>
      <c r="H196" s="116">
        <v>0</v>
      </c>
      <c r="I196" s="115">
        <v>0</v>
      </c>
      <c r="J196" s="116">
        <v>0</v>
      </c>
      <c r="K196" s="115">
        <v>0</v>
      </c>
      <c r="L196" s="115">
        <v>0</v>
      </c>
      <c r="M196" s="115">
        <v>0</v>
      </c>
      <c r="N196" s="50"/>
      <c r="O196" s="43"/>
      <c r="P196" s="43"/>
      <c r="Q196" s="43"/>
    </row>
    <row r="197" spans="1:17" ht="14" thickBot="1">
      <c r="A197" s="191">
        <f>E194</f>
        <v>0</v>
      </c>
      <c r="B197" s="117"/>
      <c r="C197" s="118" t="s">
        <v>482</v>
      </c>
      <c r="D197" s="119"/>
      <c r="E197" s="120"/>
      <c r="F197" s="117"/>
      <c r="G197" s="117"/>
      <c r="H197" s="117"/>
      <c r="I197" s="117"/>
      <c r="J197" s="117"/>
      <c r="K197" s="117"/>
      <c r="L197" s="117"/>
      <c r="M197" s="117"/>
      <c r="N197" s="121">
        <f>E197*A197</f>
        <v>0</v>
      </c>
      <c r="O197" s="43"/>
      <c r="P197" s="43"/>
      <c r="Q197" s="43"/>
    </row>
    <row r="198" spans="1:17" ht="14" thickBot="1">
      <c r="A198" s="192">
        <f>F194</f>
        <v>0</v>
      </c>
      <c r="C198" s="118" t="s">
        <v>482</v>
      </c>
      <c r="D198" s="122"/>
      <c r="E198" s="43"/>
      <c r="F198" s="70">
        <v>0</v>
      </c>
      <c r="G198" s="43"/>
      <c r="H198" s="43"/>
      <c r="I198" s="43"/>
      <c r="J198" s="43"/>
      <c r="K198" s="43"/>
      <c r="L198" s="43"/>
      <c r="M198" s="43"/>
      <c r="N198" s="123">
        <f>F198*A198</f>
        <v>0</v>
      </c>
    </row>
    <row r="199" spans="1:17" ht="14" customHeight="1" thickBot="1">
      <c r="A199" s="192">
        <f>G194</f>
        <v>0</v>
      </c>
      <c r="C199" s="118" t="s">
        <v>482</v>
      </c>
      <c r="D199" s="119"/>
      <c r="E199" s="43"/>
      <c r="F199" s="43"/>
      <c r="G199" s="70">
        <v>0</v>
      </c>
      <c r="H199" s="43"/>
      <c r="I199" s="43"/>
      <c r="J199" s="43"/>
      <c r="K199" s="43"/>
      <c r="L199" s="43"/>
      <c r="M199" s="43"/>
      <c r="N199" s="123">
        <f>G199*A199</f>
        <v>0</v>
      </c>
    </row>
    <row r="200" spans="1:17" ht="14" thickBot="1">
      <c r="A200" s="192">
        <f>H194</f>
        <v>0</v>
      </c>
      <c r="B200" s="43"/>
      <c r="C200" s="118" t="s">
        <v>482</v>
      </c>
      <c r="D200" s="122"/>
      <c r="E200" s="43"/>
      <c r="F200" s="43"/>
      <c r="G200" s="43"/>
      <c r="H200" s="70">
        <v>0</v>
      </c>
      <c r="I200" s="43"/>
      <c r="J200" s="43"/>
      <c r="K200" s="43"/>
      <c r="L200" s="43"/>
      <c r="M200" s="43"/>
      <c r="N200" s="123">
        <f>H200*A200</f>
        <v>0</v>
      </c>
      <c r="O200" s="43"/>
      <c r="P200" s="43"/>
      <c r="Q200" s="43"/>
    </row>
    <row r="201" spans="1:17" ht="14" thickBot="1">
      <c r="A201" s="192">
        <f>I194</f>
        <v>0</v>
      </c>
      <c r="B201" s="43"/>
      <c r="C201" s="118" t="s">
        <v>482</v>
      </c>
      <c r="D201" s="119"/>
      <c r="E201" s="43"/>
      <c r="F201" s="43"/>
      <c r="G201" s="43"/>
      <c r="H201" s="43"/>
      <c r="I201" s="70">
        <v>0</v>
      </c>
      <c r="J201" s="43"/>
      <c r="K201" s="43"/>
      <c r="L201" s="43"/>
      <c r="M201" s="43"/>
      <c r="N201" s="123">
        <f>I201*A201</f>
        <v>0</v>
      </c>
      <c r="O201" s="43"/>
      <c r="P201" s="43"/>
      <c r="Q201" s="43"/>
    </row>
    <row r="202" spans="1:17" ht="14" thickBot="1">
      <c r="A202" s="192">
        <f>J194</f>
        <v>0</v>
      </c>
      <c r="B202" s="43"/>
      <c r="C202" s="118" t="s">
        <v>482</v>
      </c>
      <c r="D202" s="122"/>
      <c r="E202" s="43"/>
      <c r="F202" s="43"/>
      <c r="G202" s="43"/>
      <c r="H202" s="43"/>
      <c r="I202" s="43"/>
      <c r="J202" s="70">
        <v>0</v>
      </c>
      <c r="K202" s="43"/>
      <c r="L202" s="43"/>
      <c r="M202" s="43"/>
      <c r="N202" s="123">
        <f>J202*A202</f>
        <v>0</v>
      </c>
      <c r="O202" s="43"/>
      <c r="P202" s="43"/>
      <c r="Q202" s="43"/>
    </row>
    <row r="203" spans="1:17" ht="14" thickBot="1">
      <c r="A203" s="192">
        <f>K194</f>
        <v>0</v>
      </c>
      <c r="B203" s="43"/>
      <c r="C203" s="118" t="s">
        <v>482</v>
      </c>
      <c r="D203" s="119"/>
      <c r="E203" s="43"/>
      <c r="F203" s="43"/>
      <c r="G203" s="43"/>
      <c r="H203" s="43"/>
      <c r="I203" s="43"/>
      <c r="J203" s="43"/>
      <c r="K203" s="70">
        <v>0</v>
      </c>
      <c r="N203" s="123">
        <f>K203*A203</f>
        <v>0</v>
      </c>
      <c r="O203" s="43"/>
      <c r="P203" s="43"/>
      <c r="Q203" s="43"/>
    </row>
    <row r="204" spans="1:17" ht="14" thickBot="1">
      <c r="A204" s="192">
        <f>L194</f>
        <v>0</v>
      </c>
      <c r="B204" s="43"/>
      <c r="C204" s="118" t="s">
        <v>482</v>
      </c>
      <c r="D204" s="122"/>
      <c r="E204" s="43"/>
      <c r="F204" s="43"/>
      <c r="G204" s="43"/>
      <c r="H204" s="43"/>
      <c r="I204" s="43"/>
      <c r="J204" s="43"/>
      <c r="K204" s="70"/>
      <c r="L204" s="70">
        <v>0</v>
      </c>
      <c r="M204" s="70"/>
      <c r="N204" s="123">
        <f>L204*A204</f>
        <v>0</v>
      </c>
      <c r="O204" s="43"/>
      <c r="P204" s="43"/>
      <c r="Q204" s="43"/>
    </row>
    <row r="205" spans="1:17" ht="14" thickBot="1">
      <c r="A205" s="192">
        <f>M194</f>
        <v>0</v>
      </c>
      <c r="B205" s="43"/>
      <c r="C205" s="118" t="s">
        <v>482</v>
      </c>
      <c r="D205" s="119"/>
      <c r="E205" s="144"/>
      <c r="F205" s="144"/>
      <c r="G205" s="144"/>
      <c r="H205" s="144"/>
      <c r="I205" s="144"/>
      <c r="J205" s="144"/>
      <c r="K205" s="71"/>
      <c r="L205" s="71"/>
      <c r="M205" s="71">
        <v>0</v>
      </c>
      <c r="N205" s="155">
        <f>M205*A205</f>
        <v>0</v>
      </c>
      <c r="O205" s="43"/>
      <c r="P205" s="43"/>
      <c r="Q205" s="43"/>
    </row>
    <row r="206" spans="1:17">
      <c r="A206" s="73"/>
      <c r="C206" s="316" t="s">
        <v>98</v>
      </c>
      <c r="D206" s="316"/>
      <c r="E206" s="70">
        <v>0</v>
      </c>
      <c r="F206" s="70">
        <v>0</v>
      </c>
      <c r="G206" s="70">
        <v>0</v>
      </c>
      <c r="H206" s="70">
        <v>0</v>
      </c>
      <c r="I206" s="70">
        <v>0</v>
      </c>
      <c r="J206" s="70">
        <v>0</v>
      </c>
      <c r="K206" s="70">
        <v>0</v>
      </c>
      <c r="L206" s="70">
        <v>0</v>
      </c>
      <c r="M206" s="70">
        <v>0</v>
      </c>
      <c r="N206" s="281">
        <f>-((E194*E206)+(F194*F206)+(G194*G206)+(H194*H206)+(I194*I206)+(J194*J206)+(K194*K206)+(L194*L206)+(M194*M206))</f>
        <v>0</v>
      </c>
    </row>
    <row r="207" spans="1:17">
      <c r="A207" s="73"/>
      <c r="D207" s="42" t="s">
        <v>345</v>
      </c>
      <c r="E207" s="166">
        <f t="shared" ref="E207:M207" si="22">SUM(E197:E205)-E206</f>
        <v>0</v>
      </c>
      <c r="F207" s="166">
        <f t="shared" si="22"/>
        <v>0</v>
      </c>
      <c r="G207" s="166">
        <f t="shared" si="22"/>
        <v>0</v>
      </c>
      <c r="H207" s="166">
        <f t="shared" si="22"/>
        <v>0</v>
      </c>
      <c r="I207" s="166">
        <f t="shared" si="22"/>
        <v>0</v>
      </c>
      <c r="J207" s="166">
        <f t="shared" si="22"/>
        <v>0</v>
      </c>
      <c r="K207" s="166">
        <f t="shared" si="22"/>
        <v>0</v>
      </c>
      <c r="L207" s="166">
        <f t="shared" si="22"/>
        <v>0</v>
      </c>
      <c r="M207" s="166">
        <f t="shared" si="22"/>
        <v>0</v>
      </c>
      <c r="N207" s="123"/>
    </row>
    <row r="208" spans="1:17" ht="14" thickBot="1">
      <c r="A208" s="193"/>
      <c r="B208" s="124"/>
      <c r="C208" s="320" t="s">
        <v>295</v>
      </c>
      <c r="D208" s="321"/>
      <c r="E208" s="280">
        <f>((E197*$A$197))-(E206*(E194))</f>
        <v>0</v>
      </c>
      <c r="F208" s="280">
        <f>((F198*$A$198))-(F206*(F194))</f>
        <v>0</v>
      </c>
      <c r="G208" s="280">
        <f>((G199*$A$199))-(G206*(G194))</f>
        <v>0</v>
      </c>
      <c r="H208" s="280">
        <f>((H200*$A$200))-(H206*(H194))</f>
        <v>0</v>
      </c>
      <c r="I208" s="280">
        <f>((I201*$A$201))-(I206*(I194))</f>
        <v>0</v>
      </c>
      <c r="J208" s="280">
        <f>((J202*$A$202))-(J206*(J194))</f>
        <v>0</v>
      </c>
      <c r="K208" s="280">
        <f>((K203*$A$203))-(K206*(K194))</f>
        <v>0</v>
      </c>
      <c r="L208" s="280">
        <f>((L204*$A$204))-(L206*(L194))</f>
        <v>0</v>
      </c>
      <c r="M208" s="280">
        <f>((M205*$A$205))-(M206*(M194))</f>
        <v>0</v>
      </c>
      <c r="N208" s="282">
        <f>SUM(N197:N206)+Rents!Z31</f>
        <v>0</v>
      </c>
      <c r="O208" s="43"/>
      <c r="P208" s="43"/>
      <c r="Q208" s="43"/>
    </row>
    <row r="209" spans="1:17">
      <c r="B209" s="324" t="s">
        <v>7</v>
      </c>
      <c r="C209" s="325"/>
      <c r="D209" s="325"/>
      <c r="F209" s="68"/>
      <c r="G209" s="68"/>
      <c r="H209" s="68"/>
      <c r="I209" s="68"/>
      <c r="J209" s="68"/>
      <c r="K209" s="68"/>
      <c r="M209" s="86" t="s">
        <v>297</v>
      </c>
      <c r="N209" s="283" t="e">
        <f>(#REF!+N208)/L181</f>
        <v>#REF!</v>
      </c>
      <c r="O209" s="43"/>
      <c r="P209" s="43"/>
      <c r="Q209" s="43"/>
    </row>
    <row r="210" spans="1:17">
      <c r="A210" s="44" t="s">
        <v>7</v>
      </c>
      <c r="B210" s="313" t="s">
        <v>312</v>
      </c>
      <c r="C210" s="313"/>
      <c r="D210" s="313"/>
      <c r="E210" s="70">
        <v>0</v>
      </c>
      <c r="F210" s="70">
        <v>0</v>
      </c>
      <c r="G210" s="70">
        <v>0</v>
      </c>
      <c r="H210" s="70">
        <v>0</v>
      </c>
      <c r="I210" s="70">
        <v>0</v>
      </c>
      <c r="J210" s="70">
        <v>0</v>
      </c>
      <c r="K210" s="70">
        <v>0</v>
      </c>
      <c r="L210" s="70">
        <v>0</v>
      </c>
      <c r="M210" s="70">
        <v>0</v>
      </c>
      <c r="N210" s="284">
        <f>SUM(E194*E210)+(F194*F210)+(G194*G210)+(H194*H210)+(I194*I210)+(J194*J210)+(K194*K210)+(L194*L210)+(M194*M210)</f>
        <v>0</v>
      </c>
    </row>
    <row r="211" spans="1:17">
      <c r="A211" s="44" t="s">
        <v>7</v>
      </c>
      <c r="B211" s="313" t="s">
        <v>99</v>
      </c>
      <c r="C211" s="313"/>
      <c r="D211" s="313"/>
      <c r="E211" s="43">
        <f t="shared" ref="E211:K211" si="23">E208+E210</f>
        <v>0</v>
      </c>
      <c r="F211" s="43">
        <f t="shared" si="23"/>
        <v>0</v>
      </c>
      <c r="G211" s="43">
        <f t="shared" si="23"/>
        <v>0</v>
      </c>
      <c r="H211" s="43">
        <f t="shared" si="23"/>
        <v>0</v>
      </c>
      <c r="I211" s="43">
        <f t="shared" si="23"/>
        <v>0</v>
      </c>
      <c r="J211" s="43">
        <f t="shared" si="23"/>
        <v>0</v>
      </c>
      <c r="K211" s="43">
        <f t="shared" si="23"/>
        <v>0</v>
      </c>
      <c r="L211" s="43">
        <f>L208+L210</f>
        <v>0</v>
      </c>
      <c r="M211" s="43">
        <f>M208+M210</f>
        <v>0</v>
      </c>
      <c r="N211" s="284">
        <f>N208+N210</f>
        <v>0</v>
      </c>
    </row>
    <row r="212" spans="1:17">
      <c r="B212" s="322" t="s">
        <v>299</v>
      </c>
      <c r="C212" s="313"/>
      <c r="D212" s="313"/>
      <c r="E212" s="125">
        <v>0</v>
      </c>
      <c r="F212" s="125">
        <v>0</v>
      </c>
      <c r="G212" s="125">
        <v>0</v>
      </c>
      <c r="H212" s="125">
        <v>0</v>
      </c>
      <c r="I212" s="125">
        <v>0</v>
      </c>
      <c r="J212" s="125">
        <v>0</v>
      </c>
      <c r="K212" s="125">
        <v>0</v>
      </c>
      <c r="L212" s="125">
        <v>0</v>
      </c>
      <c r="M212" s="125">
        <v>0</v>
      </c>
      <c r="N212" s="284">
        <f>SUM(E194*E212)+(F194*F212)+(G194*G212)+(H194*H212)+(I194*I212)+(J194*J212)+(K194*K212)+(L194*L212)+(M194*M212)</f>
        <v>0</v>
      </c>
    </row>
    <row r="213" spans="1:17">
      <c r="B213" s="313" t="s">
        <v>309</v>
      </c>
      <c r="C213" s="313"/>
      <c r="D213" s="313"/>
      <c r="M213" s="42" t="s">
        <v>380</v>
      </c>
      <c r="N213" s="285">
        <f>0*0</f>
        <v>0</v>
      </c>
    </row>
    <row r="214" spans="1:17">
      <c r="B214" s="312" t="s">
        <v>100</v>
      </c>
      <c r="C214" s="313"/>
      <c r="D214" s="313"/>
      <c r="E214" s="43" t="s">
        <v>7</v>
      </c>
      <c r="F214" s="43" t="s">
        <v>7</v>
      </c>
      <c r="G214" s="43" t="s">
        <v>7</v>
      </c>
      <c r="H214" s="43" t="s">
        <v>7</v>
      </c>
      <c r="I214" s="43" t="s">
        <v>7</v>
      </c>
      <c r="J214" s="43" t="s">
        <v>7</v>
      </c>
      <c r="K214" s="336" t="s">
        <v>311</v>
      </c>
      <c r="L214" s="336"/>
      <c r="M214" s="336"/>
      <c r="N214" s="286">
        <f>N211+N212+N213</f>
        <v>0</v>
      </c>
    </row>
    <row r="215" spans="1:17">
      <c r="B215" s="323"/>
      <c r="C215" s="323"/>
      <c r="D215" s="323"/>
      <c r="E215" s="159" t="s">
        <v>484</v>
      </c>
      <c r="F215" s="159"/>
      <c r="G215" s="159"/>
      <c r="H215" s="159"/>
      <c r="I215" s="159"/>
      <c r="J215" s="159"/>
      <c r="K215" s="43"/>
      <c r="L215" s="43"/>
      <c r="M215" s="103" t="s">
        <v>296</v>
      </c>
      <c r="N215" s="287">
        <f>(N192+N214)*12</f>
        <v>0</v>
      </c>
      <c r="O215" s="43"/>
    </row>
    <row r="216" spans="1:17">
      <c r="B216" s="313"/>
      <c r="C216" s="313"/>
      <c r="D216" s="313"/>
      <c r="E216" s="159" t="s">
        <v>485</v>
      </c>
      <c r="F216" s="159"/>
      <c r="G216" s="159"/>
      <c r="H216" s="159"/>
      <c r="I216" s="159"/>
      <c r="J216" s="159"/>
      <c r="K216" s="43"/>
      <c r="L216" s="43"/>
      <c r="M216" s="103" t="s">
        <v>298</v>
      </c>
      <c r="N216" s="127">
        <v>0</v>
      </c>
      <c r="O216" s="43"/>
    </row>
    <row r="217" spans="1:17" ht="14" thickBot="1">
      <c r="B217" s="313"/>
      <c r="C217" s="313"/>
      <c r="D217" s="313"/>
      <c r="E217" s="159" t="s">
        <v>486</v>
      </c>
      <c r="F217" s="159"/>
      <c r="G217" s="159"/>
      <c r="H217" s="159"/>
      <c r="I217" s="159"/>
      <c r="J217" s="159"/>
      <c r="K217" s="43"/>
      <c r="L217" s="43"/>
      <c r="M217" s="103" t="s">
        <v>300</v>
      </c>
      <c r="N217" s="228">
        <f>N215+N216</f>
        <v>0</v>
      </c>
      <c r="O217" s="43"/>
    </row>
    <row r="218" spans="1:17">
      <c r="A218" s="317" t="s">
        <v>101</v>
      </c>
      <c r="B218" s="319"/>
      <c r="C218" s="319"/>
      <c r="D218" s="319"/>
    </row>
    <row r="219" spans="1:17">
      <c r="C219" s="317" t="s">
        <v>102</v>
      </c>
      <c r="D219" s="319"/>
      <c r="E219" s="319"/>
      <c r="I219" s="43"/>
      <c r="J219" s="43"/>
    </row>
    <row r="220" spans="1:17">
      <c r="D220" s="312" t="s">
        <v>244</v>
      </c>
      <c r="E220" s="313"/>
      <c r="F220" s="313"/>
      <c r="I220" s="128">
        <v>0.02</v>
      </c>
      <c r="J220" s="128" t="s">
        <v>381</v>
      </c>
    </row>
    <row r="221" spans="1:17">
      <c r="D221" s="312" t="s">
        <v>103</v>
      </c>
      <c r="E221" s="313"/>
      <c r="F221" s="313"/>
      <c r="I221" s="245" t="e">
        <f>(E261+E262)/E16</f>
        <v>#DIV/0!</v>
      </c>
      <c r="J221" s="44" t="s">
        <v>382</v>
      </c>
    </row>
    <row r="222" spans="1:17">
      <c r="D222" s="312" t="s">
        <v>104</v>
      </c>
      <c r="E222" s="313"/>
      <c r="F222" s="313"/>
      <c r="I222" s="128">
        <v>0.03</v>
      </c>
      <c r="J222" s="44" t="s">
        <v>383</v>
      </c>
    </row>
    <row r="223" spans="1:17">
      <c r="D223" s="312" t="s">
        <v>105</v>
      </c>
      <c r="E223" s="313"/>
      <c r="F223" s="313"/>
      <c r="I223" s="128">
        <v>7.0000000000000007E-2</v>
      </c>
      <c r="J223" s="44" t="s">
        <v>384</v>
      </c>
    </row>
    <row r="224" spans="1:17" ht="13.25" customHeight="1">
      <c r="B224" s="43"/>
      <c r="C224" s="43"/>
      <c r="H224" s="43"/>
      <c r="I224" s="229" t="s">
        <v>489</v>
      </c>
      <c r="J224" s="230"/>
      <c r="K224" s="231"/>
      <c r="L224" s="231"/>
      <c r="M224" s="230"/>
      <c r="N224" s="230"/>
      <c r="O224" s="231"/>
    </row>
    <row r="225" spans="1:15">
      <c r="A225" s="337" t="s">
        <v>276</v>
      </c>
      <c r="B225" s="338"/>
      <c r="C225" s="338"/>
      <c r="D225" s="338"/>
      <c r="E225" s="338"/>
      <c r="F225" s="338"/>
      <c r="G225" s="338"/>
      <c r="H225" s="43"/>
      <c r="I225" s="46" t="s">
        <v>200</v>
      </c>
      <c r="J225" s="130" t="s">
        <v>108</v>
      </c>
      <c r="K225" s="130" t="s">
        <v>109</v>
      </c>
      <c r="L225" s="130" t="s">
        <v>487</v>
      </c>
      <c r="M225" s="130" t="s">
        <v>488</v>
      </c>
      <c r="N225" s="130" t="s">
        <v>280</v>
      </c>
      <c r="O225" s="220" t="s">
        <v>281</v>
      </c>
    </row>
    <row r="226" spans="1:15">
      <c r="A226" s="319" t="s">
        <v>106</v>
      </c>
      <c r="B226" s="313"/>
      <c r="C226" s="313"/>
      <c r="D226" s="313"/>
      <c r="E226" s="313"/>
      <c r="F226" s="44" t="s">
        <v>107</v>
      </c>
      <c r="G226" s="43"/>
      <c r="H226" s="43"/>
      <c r="I226" s="131" t="s">
        <v>110</v>
      </c>
      <c r="J226" s="132" t="s">
        <v>7</v>
      </c>
      <c r="K226" s="133" t="s">
        <v>278</v>
      </c>
      <c r="L226" s="134">
        <v>0</v>
      </c>
      <c r="M226" s="134">
        <v>0</v>
      </c>
      <c r="N226" s="134">
        <v>0</v>
      </c>
      <c r="O226" s="126">
        <v>0</v>
      </c>
    </row>
    <row r="227" spans="1:15">
      <c r="A227" s="312" t="s">
        <v>267</v>
      </c>
      <c r="B227" s="313"/>
      <c r="C227" s="313"/>
      <c r="D227" s="313"/>
      <c r="E227" s="70">
        <v>0</v>
      </c>
      <c r="F227" s="67" t="e">
        <f t="shared" ref="F227:F235" si="24">E227/$E$267</f>
        <v>#DIV/0!</v>
      </c>
      <c r="G227" s="43"/>
      <c r="H227" s="43"/>
      <c r="I227" s="44" t="s">
        <v>111</v>
      </c>
      <c r="J227" s="48" t="s">
        <v>7</v>
      </c>
      <c r="K227" s="63" t="s">
        <v>278</v>
      </c>
      <c r="L227" s="135">
        <v>0</v>
      </c>
      <c r="M227" s="135">
        <v>0</v>
      </c>
      <c r="N227" s="135">
        <v>0</v>
      </c>
      <c r="O227" s="126">
        <v>0</v>
      </c>
    </row>
    <row r="228" spans="1:15">
      <c r="A228" s="312" t="s">
        <v>268</v>
      </c>
      <c r="B228" s="313"/>
      <c r="C228" s="313"/>
      <c r="D228" s="313"/>
      <c r="E228" s="70">
        <v>0</v>
      </c>
      <c r="F228" s="67" t="e">
        <f t="shared" si="24"/>
        <v>#DIV/0!</v>
      </c>
      <c r="G228" s="43"/>
      <c r="H228" s="43"/>
      <c r="I228" s="44" t="s">
        <v>112</v>
      </c>
      <c r="J228" s="48" t="s">
        <v>7</v>
      </c>
      <c r="K228" s="63" t="s">
        <v>278</v>
      </c>
      <c r="L228" s="135">
        <v>0</v>
      </c>
      <c r="M228" s="135">
        <v>0</v>
      </c>
      <c r="N228" s="135">
        <v>0</v>
      </c>
      <c r="O228" s="126">
        <v>0</v>
      </c>
    </row>
    <row r="229" spans="1:15">
      <c r="A229" s="312" t="s">
        <v>269</v>
      </c>
      <c r="B229" s="313"/>
      <c r="C229" s="313"/>
      <c r="D229" s="313"/>
      <c r="E229" s="70">
        <v>0</v>
      </c>
      <c r="F229" s="67" t="e">
        <f t="shared" si="24"/>
        <v>#DIV/0!</v>
      </c>
      <c r="G229" s="43"/>
      <c r="H229" s="43"/>
      <c r="I229" s="44" t="s">
        <v>342</v>
      </c>
      <c r="J229" s="48" t="s">
        <v>7</v>
      </c>
      <c r="K229" s="63" t="s">
        <v>278</v>
      </c>
      <c r="L229" s="135">
        <v>0</v>
      </c>
      <c r="M229" s="135">
        <v>0</v>
      </c>
      <c r="N229" s="135">
        <v>0</v>
      </c>
      <c r="O229" s="126">
        <v>0</v>
      </c>
    </row>
    <row r="230" spans="1:15">
      <c r="A230" s="313" t="s">
        <v>270</v>
      </c>
      <c r="B230" s="313"/>
      <c r="C230" s="313"/>
      <c r="D230" s="313"/>
      <c r="E230" s="70">
        <v>0</v>
      </c>
      <c r="F230" s="67" t="e">
        <f t="shared" si="24"/>
        <v>#DIV/0!</v>
      </c>
      <c r="G230" s="43"/>
      <c r="H230" s="43"/>
      <c r="I230" s="44" t="s">
        <v>343</v>
      </c>
      <c r="J230" s="48" t="s">
        <v>7</v>
      </c>
      <c r="K230" s="63" t="s">
        <v>278</v>
      </c>
      <c r="L230" s="135">
        <v>0</v>
      </c>
      <c r="M230" s="135">
        <v>0</v>
      </c>
      <c r="N230" s="135">
        <v>0</v>
      </c>
      <c r="O230" s="126">
        <v>0</v>
      </c>
    </row>
    <row r="231" spans="1:15">
      <c r="A231" s="312" t="s">
        <v>271</v>
      </c>
      <c r="B231" s="313"/>
      <c r="C231" s="313"/>
      <c r="D231" s="313"/>
      <c r="E231" s="70">
        <v>0</v>
      </c>
      <c r="F231" s="67" t="e">
        <f t="shared" si="24"/>
        <v>#DIV/0!</v>
      </c>
      <c r="G231" s="43"/>
      <c r="H231" s="43"/>
      <c r="I231" s="44" t="s">
        <v>113</v>
      </c>
      <c r="J231" s="48" t="s">
        <v>282</v>
      </c>
      <c r="K231" s="63" t="s">
        <v>279</v>
      </c>
      <c r="L231" s="135">
        <v>0</v>
      </c>
      <c r="M231" s="135">
        <v>0</v>
      </c>
      <c r="N231" s="135">
        <v>0</v>
      </c>
      <c r="O231" s="126">
        <v>0</v>
      </c>
    </row>
    <row r="232" spans="1:15">
      <c r="A232" s="312" t="s">
        <v>341</v>
      </c>
      <c r="B232" s="313"/>
      <c r="C232" s="313"/>
      <c r="D232" s="313"/>
      <c r="E232" s="70">
        <v>0</v>
      </c>
      <c r="F232" s="67" t="e">
        <f t="shared" si="24"/>
        <v>#DIV/0!</v>
      </c>
      <c r="G232" s="43"/>
      <c r="H232" s="43"/>
      <c r="I232" s="44" t="s">
        <v>115</v>
      </c>
      <c r="J232" s="48" t="s">
        <v>282</v>
      </c>
      <c r="K232" s="63" t="s">
        <v>279</v>
      </c>
      <c r="L232" s="135">
        <v>0</v>
      </c>
      <c r="M232" s="135">
        <v>0</v>
      </c>
      <c r="N232" s="135">
        <v>0</v>
      </c>
      <c r="O232" s="126">
        <v>0</v>
      </c>
    </row>
    <row r="233" spans="1:15">
      <c r="A233" s="312" t="s">
        <v>346</v>
      </c>
      <c r="B233" s="313"/>
      <c r="C233" s="313"/>
      <c r="D233" s="313"/>
      <c r="E233" s="70">
        <v>0</v>
      </c>
      <c r="F233" s="67" t="e">
        <f t="shared" si="24"/>
        <v>#DIV/0!</v>
      </c>
      <c r="G233" s="43"/>
      <c r="H233" s="43"/>
      <c r="I233" s="89" t="s">
        <v>258</v>
      </c>
      <c r="J233" s="52"/>
      <c r="K233" s="136" t="s">
        <v>7</v>
      </c>
      <c r="L233" s="135">
        <v>0</v>
      </c>
      <c r="M233" s="135">
        <v>0</v>
      </c>
      <c r="N233" s="135">
        <v>0</v>
      </c>
      <c r="O233" s="221">
        <v>0</v>
      </c>
    </row>
    <row r="234" spans="1:15">
      <c r="A234" s="318" t="s">
        <v>258</v>
      </c>
      <c r="B234" s="313"/>
      <c r="C234" s="313"/>
      <c r="D234" s="313"/>
      <c r="E234" s="70">
        <v>0</v>
      </c>
      <c r="F234" s="67" t="e">
        <f t="shared" si="24"/>
        <v>#DIV/0!</v>
      </c>
      <c r="G234" s="43"/>
      <c r="H234" s="43"/>
      <c r="J234" s="48"/>
      <c r="K234" s="137" t="s">
        <v>277</v>
      </c>
      <c r="L234" s="288">
        <f>SUM(L226:L233)</f>
        <v>0</v>
      </c>
      <c r="M234" s="289">
        <f>SUM(M226:M233)</f>
        <v>0</v>
      </c>
      <c r="N234" s="289">
        <f>SUM(N226:N233)</f>
        <v>0</v>
      </c>
      <c r="O234" s="290">
        <f>SUM(O226:O233)</f>
        <v>0</v>
      </c>
    </row>
    <row r="235" spans="1:15">
      <c r="A235" s="315" t="s">
        <v>43</v>
      </c>
      <c r="B235" s="316"/>
      <c r="C235" s="316"/>
      <c r="D235" s="316"/>
      <c r="E235" s="291">
        <f>SUM(E227:E234)</f>
        <v>0</v>
      </c>
      <c r="F235" s="67" t="e">
        <f t="shared" si="24"/>
        <v>#DIV/0!</v>
      </c>
      <c r="G235" s="43"/>
      <c r="H235" s="43"/>
      <c r="K235" s="48"/>
      <c r="L235" s="63"/>
    </row>
    <row r="236" spans="1:15">
      <c r="A236" s="317" t="s">
        <v>114</v>
      </c>
      <c r="B236" s="313"/>
      <c r="C236" s="313"/>
      <c r="D236" s="313"/>
      <c r="E236" s="313"/>
      <c r="G236" s="43"/>
      <c r="H236" s="43"/>
      <c r="J236" s="105" t="s">
        <v>116</v>
      </c>
      <c r="K236" s="105" t="s">
        <v>118</v>
      </c>
      <c r="L236" s="63"/>
    </row>
    <row r="237" spans="1:15">
      <c r="A237" s="312" t="s">
        <v>330</v>
      </c>
      <c r="B237" s="313"/>
      <c r="C237" s="313"/>
      <c r="D237" s="313"/>
      <c r="E237" s="70">
        <v>0</v>
      </c>
      <c r="F237" s="67" t="e">
        <f t="shared" ref="F237:F245" si="25">E237/$E$267</f>
        <v>#DIV/0!</v>
      </c>
      <c r="G237" s="43"/>
      <c r="H237" s="43"/>
      <c r="J237" s="105" t="s">
        <v>117</v>
      </c>
      <c r="K237" s="105" t="s">
        <v>120</v>
      </c>
    </row>
    <row r="238" spans="1:15">
      <c r="A238" s="312" t="s">
        <v>266</v>
      </c>
      <c r="B238" s="313"/>
      <c r="C238" s="313"/>
      <c r="D238" s="313"/>
      <c r="E238" s="70">
        <v>0</v>
      </c>
      <c r="F238" s="67" t="e">
        <f t="shared" si="25"/>
        <v>#DIV/0!</v>
      </c>
    </row>
    <row r="239" spans="1:15">
      <c r="A239" s="312" t="s">
        <v>265</v>
      </c>
      <c r="B239" s="313"/>
      <c r="C239" s="313"/>
      <c r="D239" s="313"/>
      <c r="E239" s="70">
        <v>0</v>
      </c>
      <c r="F239" s="67" t="e">
        <f t="shared" si="25"/>
        <v>#DIV/0!</v>
      </c>
      <c r="H239" s="50"/>
      <c r="K239" s="48"/>
    </row>
    <row r="240" spans="1:15">
      <c r="A240" s="312" t="s">
        <v>264</v>
      </c>
      <c r="B240" s="313"/>
      <c r="C240" s="313"/>
      <c r="D240" s="313"/>
      <c r="E240" s="70">
        <v>0</v>
      </c>
      <c r="F240" s="67" t="e">
        <f t="shared" si="25"/>
        <v>#DIV/0!</v>
      </c>
      <c r="K240" s="48"/>
    </row>
    <row r="241" spans="1:12">
      <c r="A241" s="312" t="s">
        <v>490</v>
      </c>
      <c r="B241" s="313"/>
      <c r="C241" s="313"/>
      <c r="D241" s="313"/>
      <c r="E241" s="70">
        <v>0</v>
      </c>
      <c r="F241" s="67" t="e">
        <f t="shared" si="25"/>
        <v>#DIV/0!</v>
      </c>
      <c r="K241" s="48"/>
    </row>
    <row r="242" spans="1:12">
      <c r="A242" s="312" t="s">
        <v>491</v>
      </c>
      <c r="B242" s="313"/>
      <c r="C242" s="313"/>
      <c r="D242" s="313"/>
      <c r="E242" s="70">
        <v>0</v>
      </c>
      <c r="F242" s="67" t="e">
        <f t="shared" si="25"/>
        <v>#DIV/0!</v>
      </c>
      <c r="K242" s="48"/>
      <c r="L242" s="105"/>
    </row>
    <row r="243" spans="1:12">
      <c r="A243" s="312" t="s">
        <v>263</v>
      </c>
      <c r="B243" s="313"/>
      <c r="C243" s="313"/>
      <c r="D243" s="313"/>
      <c r="E243" s="70">
        <v>0</v>
      </c>
      <c r="F243" s="67" t="e">
        <f t="shared" si="25"/>
        <v>#DIV/0!</v>
      </c>
      <c r="K243" s="48"/>
      <c r="L243" s="105"/>
    </row>
    <row r="244" spans="1:12">
      <c r="A244" s="318" t="s">
        <v>258</v>
      </c>
      <c r="B244" s="313"/>
      <c r="C244" s="313"/>
      <c r="D244" s="313"/>
      <c r="E244" s="70">
        <v>0</v>
      </c>
      <c r="F244" s="67" t="e">
        <f t="shared" si="25"/>
        <v>#DIV/0!</v>
      </c>
      <c r="K244" s="48"/>
      <c r="L244" s="105"/>
    </row>
    <row r="245" spans="1:12">
      <c r="A245" s="315" t="s">
        <v>43</v>
      </c>
      <c r="B245" s="316"/>
      <c r="C245" s="316"/>
      <c r="D245" s="316"/>
      <c r="E245" s="291">
        <f>SUM(E237:E244)</f>
        <v>0</v>
      </c>
      <c r="F245" s="67" t="e">
        <f t="shared" si="25"/>
        <v>#DIV/0!</v>
      </c>
    </row>
    <row r="246" spans="1:12">
      <c r="A246" s="317" t="s">
        <v>119</v>
      </c>
      <c r="B246" s="313"/>
      <c r="C246" s="313"/>
      <c r="D246" s="313"/>
      <c r="E246" s="43"/>
    </row>
    <row r="247" spans="1:12">
      <c r="A247" s="312" t="s">
        <v>331</v>
      </c>
      <c r="B247" s="313"/>
      <c r="C247" s="313"/>
      <c r="D247" s="313"/>
      <c r="E247" s="70">
        <v>0</v>
      </c>
      <c r="F247" s="67" t="e">
        <f t="shared" ref="F247:F253" si="26">E247/$E$267</f>
        <v>#DIV/0!</v>
      </c>
    </row>
    <row r="248" spans="1:12">
      <c r="A248" s="312" t="s">
        <v>262</v>
      </c>
      <c r="B248" s="313"/>
      <c r="C248" s="313"/>
      <c r="D248" s="313"/>
      <c r="E248" s="70">
        <v>0</v>
      </c>
      <c r="F248" s="67" t="e">
        <f t="shared" si="26"/>
        <v>#DIV/0!</v>
      </c>
    </row>
    <row r="249" spans="1:12">
      <c r="A249" s="312" t="s">
        <v>332</v>
      </c>
      <c r="B249" s="313"/>
      <c r="C249" s="313"/>
      <c r="D249" s="313"/>
      <c r="E249" s="70">
        <v>0</v>
      </c>
      <c r="F249" s="67" t="e">
        <f t="shared" si="26"/>
        <v>#DIV/0!</v>
      </c>
    </row>
    <row r="250" spans="1:12">
      <c r="A250" s="312" t="s">
        <v>333</v>
      </c>
      <c r="B250" s="313"/>
      <c r="C250" s="313"/>
      <c r="D250" s="313"/>
      <c r="E250" s="70">
        <v>0</v>
      </c>
      <c r="F250" s="67" t="e">
        <f t="shared" si="26"/>
        <v>#DIV/0!</v>
      </c>
      <c r="I250" s="43"/>
      <c r="J250" s="43"/>
      <c r="K250" s="43"/>
      <c r="L250" s="43"/>
    </row>
    <row r="251" spans="1:12">
      <c r="A251" s="312" t="s">
        <v>261</v>
      </c>
      <c r="B251" s="313"/>
      <c r="C251" s="313"/>
      <c r="D251" s="313"/>
      <c r="E251" s="70">
        <v>0</v>
      </c>
      <c r="F251" s="67" t="e">
        <f t="shared" si="26"/>
        <v>#DIV/0!</v>
      </c>
      <c r="G251" s="43"/>
      <c r="H251" s="43"/>
      <c r="I251" s="43"/>
      <c r="J251" s="43"/>
      <c r="K251" s="43"/>
      <c r="L251" s="43"/>
    </row>
    <row r="252" spans="1:12">
      <c r="A252" s="318" t="s">
        <v>258</v>
      </c>
      <c r="B252" s="313"/>
      <c r="C252" s="313"/>
      <c r="D252" s="313"/>
      <c r="E252" s="70">
        <v>0</v>
      </c>
      <c r="F252" s="67" t="e">
        <f t="shared" si="26"/>
        <v>#DIV/0!</v>
      </c>
      <c r="G252" s="43"/>
      <c r="H252" s="43"/>
      <c r="I252" s="43"/>
      <c r="J252" s="43"/>
      <c r="K252" s="43"/>
      <c r="L252" s="43"/>
    </row>
    <row r="253" spans="1:12">
      <c r="A253" s="315" t="s">
        <v>43</v>
      </c>
      <c r="B253" s="316"/>
      <c r="C253" s="316"/>
      <c r="D253" s="316"/>
      <c r="E253" s="291">
        <f>SUM(E247:E252)</f>
        <v>0</v>
      </c>
      <c r="F253" s="67" t="e">
        <f t="shared" si="26"/>
        <v>#DIV/0!</v>
      </c>
      <c r="G253" s="43"/>
      <c r="H253" s="43"/>
      <c r="I253" s="43"/>
      <c r="J253" s="43"/>
      <c r="K253" s="43"/>
      <c r="L253" s="43"/>
    </row>
    <row r="254" spans="1:12">
      <c r="A254" s="317" t="s">
        <v>259</v>
      </c>
      <c r="B254" s="313"/>
      <c r="C254" s="313"/>
      <c r="D254" s="313"/>
      <c r="E254" s="43" t="s">
        <v>7</v>
      </c>
      <c r="F254" s="67" t="s">
        <v>7</v>
      </c>
      <c r="G254" s="43"/>
      <c r="H254" s="43"/>
      <c r="I254" s="43"/>
      <c r="J254" s="43"/>
      <c r="K254" s="43"/>
      <c r="L254" s="43"/>
    </row>
    <row r="255" spans="1:12">
      <c r="A255" s="312" t="s">
        <v>121</v>
      </c>
      <c r="B255" s="313"/>
      <c r="C255" s="313"/>
      <c r="D255" s="313"/>
      <c r="E255" s="70">
        <v>0</v>
      </c>
      <c r="F255" s="67" t="e">
        <f>E255/$E$267</f>
        <v>#DIV/0!</v>
      </c>
      <c r="G255" s="43" t="s">
        <v>307</v>
      </c>
      <c r="H255" s="43"/>
    </row>
    <row r="256" spans="1:12">
      <c r="A256" s="312" t="s">
        <v>492</v>
      </c>
      <c r="B256" s="312"/>
      <c r="C256" s="312"/>
      <c r="D256" s="312"/>
      <c r="E256" s="70">
        <v>0</v>
      </c>
      <c r="F256" s="67" t="e">
        <f>E256/$E$267</f>
        <v>#DIV/0!</v>
      </c>
      <c r="G256" s="43"/>
      <c r="H256" s="43"/>
    </row>
    <row r="257" spans="1:75">
      <c r="A257" s="312" t="s">
        <v>260</v>
      </c>
      <c r="B257" s="313"/>
      <c r="C257" s="313"/>
      <c r="D257" s="313"/>
      <c r="E257" s="70">
        <v>0</v>
      </c>
      <c r="F257" s="67" t="e">
        <f>E257/$E$267</f>
        <v>#DIV/0!</v>
      </c>
      <c r="G257" s="43"/>
      <c r="H257" s="43"/>
    </row>
    <row r="258" spans="1:75">
      <c r="A258" s="312" t="s">
        <v>272</v>
      </c>
      <c r="B258" s="313"/>
      <c r="C258" s="313"/>
      <c r="D258" s="313"/>
      <c r="E258" s="70">
        <v>0</v>
      </c>
      <c r="F258" s="67" t="e">
        <f>E258/$E$267</f>
        <v>#DIV/0!</v>
      </c>
      <c r="G258" s="43"/>
      <c r="H258" s="43"/>
    </row>
    <row r="259" spans="1:75">
      <c r="A259" s="318" t="s">
        <v>258</v>
      </c>
      <c r="B259" s="313"/>
      <c r="C259" s="313"/>
      <c r="D259" s="313"/>
      <c r="E259" s="70">
        <v>0</v>
      </c>
      <c r="F259" s="67" t="e">
        <f>E259/$E$267</f>
        <v>#DIV/0!</v>
      </c>
      <c r="G259" s="43"/>
      <c r="H259" s="43"/>
    </row>
    <row r="260" spans="1:75">
      <c r="A260" s="315" t="s">
        <v>43</v>
      </c>
      <c r="B260" s="316"/>
      <c r="C260" s="316"/>
      <c r="D260" s="316"/>
      <c r="E260" s="291">
        <f>SUM(E255:E259)</f>
        <v>0</v>
      </c>
      <c r="F260" s="67"/>
      <c r="G260" s="43"/>
      <c r="H260" s="43"/>
    </row>
    <row r="261" spans="1:75">
      <c r="A261" s="317" t="s">
        <v>243</v>
      </c>
      <c r="B261" s="313"/>
      <c r="C261" s="313"/>
      <c r="D261" s="313"/>
      <c r="E261" s="292">
        <f>SUM(E235+E245+E253+E260)</f>
        <v>0</v>
      </c>
      <c r="F261" s="67" t="e">
        <f>E261/$E$267</f>
        <v>#DIV/0!</v>
      </c>
    </row>
    <row r="262" spans="1:75">
      <c r="A262" s="353" t="s">
        <v>75</v>
      </c>
      <c r="B262" s="354"/>
      <c r="C262" s="354"/>
      <c r="D262" s="354"/>
      <c r="E262" s="292">
        <f>E16*400</f>
        <v>0</v>
      </c>
      <c r="F262" s="67" t="e">
        <f>E262/$E$267</f>
        <v>#DIV/0!</v>
      </c>
      <c r="G262" s="44" t="s">
        <v>385</v>
      </c>
      <c r="I262" s="43"/>
      <c r="J262" s="43"/>
      <c r="K262" s="43"/>
      <c r="L262" s="43"/>
    </row>
    <row r="263" spans="1:75">
      <c r="B263" s="50"/>
      <c r="D263" s="43"/>
      <c r="E263" s="44" t="s">
        <v>7</v>
      </c>
      <c r="F263" s="44" t="s">
        <v>7</v>
      </c>
    </row>
    <row r="264" spans="1:75" s="47" customFormat="1">
      <c r="A264" s="47" t="s">
        <v>122</v>
      </c>
      <c r="E264" s="138" t="s">
        <v>123</v>
      </c>
      <c r="F264" s="138" t="s">
        <v>124</v>
      </c>
      <c r="G264" s="138" t="s">
        <v>125</v>
      </c>
      <c r="H264" s="138" t="s">
        <v>126</v>
      </c>
      <c r="I264" s="138" t="s">
        <v>127</v>
      </c>
      <c r="J264" s="138" t="s">
        <v>128</v>
      </c>
      <c r="K264" s="138" t="s">
        <v>129</v>
      </c>
      <c r="L264" s="138" t="s">
        <v>130</v>
      </c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</row>
    <row r="265" spans="1:75">
      <c r="B265" s="50" t="s">
        <v>131</v>
      </c>
      <c r="D265" s="43"/>
      <c r="E265" s="43">
        <f>N217</f>
        <v>0</v>
      </c>
      <c r="F265" s="43">
        <f t="shared" ref="F265:L265" si="27">(E265*$I$220)+E265</f>
        <v>0</v>
      </c>
      <c r="G265" s="43">
        <f>(F265*$I$220)+F265</f>
        <v>0</v>
      </c>
      <c r="H265" s="43">
        <f t="shared" si="27"/>
        <v>0</v>
      </c>
      <c r="I265" s="43">
        <f>(H265*$I$220)+H265</f>
        <v>0</v>
      </c>
      <c r="J265" s="43">
        <f t="shared" si="27"/>
        <v>0</v>
      </c>
      <c r="K265" s="43">
        <f t="shared" si="27"/>
        <v>0</v>
      </c>
      <c r="L265" s="43">
        <f t="shared" si="27"/>
        <v>0</v>
      </c>
    </row>
    <row r="266" spans="1:75">
      <c r="B266" s="50" t="s">
        <v>132</v>
      </c>
      <c r="D266" s="43"/>
      <c r="E266" s="43">
        <f t="shared" ref="E266:L266" si="28">-(E265)*$I$223</f>
        <v>0</v>
      </c>
      <c r="F266" s="43">
        <f t="shared" si="28"/>
        <v>0</v>
      </c>
      <c r="G266" s="43">
        <f t="shared" si="28"/>
        <v>0</v>
      </c>
      <c r="H266" s="43">
        <f t="shared" si="28"/>
        <v>0</v>
      </c>
      <c r="I266" s="43">
        <f t="shared" si="28"/>
        <v>0</v>
      </c>
      <c r="J266" s="43">
        <f t="shared" si="28"/>
        <v>0</v>
      </c>
      <c r="K266" s="43">
        <f t="shared" si="28"/>
        <v>0</v>
      </c>
      <c r="L266" s="43">
        <f t="shared" si="28"/>
        <v>0</v>
      </c>
    </row>
    <row r="267" spans="1:75">
      <c r="B267" s="50" t="s">
        <v>133</v>
      </c>
      <c r="D267" s="43"/>
      <c r="E267" s="43">
        <f t="shared" ref="E267:L267" si="29">E265+E266</f>
        <v>0</v>
      </c>
      <c r="F267" s="43">
        <f t="shared" si="29"/>
        <v>0</v>
      </c>
      <c r="G267" s="43">
        <f t="shared" si="29"/>
        <v>0</v>
      </c>
      <c r="H267" s="43">
        <f t="shared" si="29"/>
        <v>0</v>
      </c>
      <c r="I267" s="43">
        <f t="shared" si="29"/>
        <v>0</v>
      </c>
      <c r="J267" s="43">
        <f t="shared" si="29"/>
        <v>0</v>
      </c>
      <c r="K267" s="43">
        <f t="shared" si="29"/>
        <v>0</v>
      </c>
      <c r="L267" s="43">
        <f t="shared" si="29"/>
        <v>0</v>
      </c>
    </row>
    <row r="268" spans="1:75">
      <c r="B268" s="50" t="s">
        <v>134</v>
      </c>
      <c r="D268" s="43"/>
      <c r="E268" s="43">
        <f>-(E261)</f>
        <v>0</v>
      </c>
      <c r="F268" s="43">
        <f t="shared" ref="F268:L268" si="30">(E268)*$I$222+E268</f>
        <v>0</v>
      </c>
      <c r="G268" s="43">
        <f>(F268)*$I$222+F268</f>
        <v>0</v>
      </c>
      <c r="H268" s="43">
        <f t="shared" si="30"/>
        <v>0</v>
      </c>
      <c r="I268" s="43">
        <f>(H268)*$I$222+H268</f>
        <v>0</v>
      </c>
      <c r="J268" s="43">
        <f t="shared" si="30"/>
        <v>0</v>
      </c>
      <c r="K268" s="43">
        <f t="shared" si="30"/>
        <v>0</v>
      </c>
      <c r="L268" s="43">
        <f t="shared" si="30"/>
        <v>0</v>
      </c>
    </row>
    <row r="269" spans="1:75">
      <c r="B269" s="50" t="s">
        <v>135</v>
      </c>
      <c r="D269" s="43"/>
      <c r="E269" s="43">
        <f>(-$E$262)</f>
        <v>0</v>
      </c>
      <c r="F269" s="43">
        <f t="shared" ref="F269:L269" si="31">E269+(E269*$I$222)</f>
        <v>0</v>
      </c>
      <c r="G269" s="43">
        <f>F269+(F269*$I$222)</f>
        <v>0</v>
      </c>
      <c r="H269" s="43">
        <f t="shared" si="31"/>
        <v>0</v>
      </c>
      <c r="I269" s="43">
        <f>H269+(H269*$I$222)</f>
        <v>0</v>
      </c>
      <c r="J269" s="43">
        <f t="shared" si="31"/>
        <v>0</v>
      </c>
      <c r="K269" s="43">
        <f t="shared" si="31"/>
        <v>0</v>
      </c>
      <c r="L269" s="43">
        <f t="shared" si="31"/>
        <v>0</v>
      </c>
    </row>
    <row r="270" spans="1:75">
      <c r="B270" s="50" t="s">
        <v>275</v>
      </c>
      <c r="D270" s="43"/>
      <c r="E270" s="70">
        <v>0</v>
      </c>
      <c r="F270" s="70">
        <f t="shared" ref="F270:L270" si="32">E270*1.03</f>
        <v>0</v>
      </c>
      <c r="G270" s="70">
        <f t="shared" si="32"/>
        <v>0</v>
      </c>
      <c r="H270" s="70">
        <f t="shared" si="32"/>
        <v>0</v>
      </c>
      <c r="I270" s="70">
        <f t="shared" si="32"/>
        <v>0</v>
      </c>
      <c r="J270" s="43">
        <f t="shared" si="32"/>
        <v>0</v>
      </c>
      <c r="K270" s="43">
        <f t="shared" si="32"/>
        <v>0</v>
      </c>
      <c r="L270" s="43">
        <f t="shared" si="32"/>
        <v>0</v>
      </c>
    </row>
    <row r="271" spans="1:75">
      <c r="A271" s="44" t="s">
        <v>136</v>
      </c>
      <c r="B271" s="50"/>
      <c r="D271" s="43"/>
      <c r="E271" s="43">
        <f t="shared" ref="E271:L271" si="33">(E267+E268+E269+E270)</f>
        <v>0</v>
      </c>
      <c r="F271" s="43">
        <f t="shared" si="33"/>
        <v>0</v>
      </c>
      <c r="G271" s="43">
        <f t="shared" si="33"/>
        <v>0</v>
      </c>
      <c r="H271" s="43">
        <f t="shared" si="33"/>
        <v>0</v>
      </c>
      <c r="I271" s="43">
        <f t="shared" si="33"/>
        <v>0</v>
      </c>
      <c r="J271" s="43">
        <f t="shared" si="33"/>
        <v>0</v>
      </c>
      <c r="K271" s="43">
        <f t="shared" si="33"/>
        <v>0</v>
      </c>
      <c r="L271" s="43">
        <f t="shared" si="33"/>
        <v>0</v>
      </c>
    </row>
    <row r="272" spans="1:75">
      <c r="B272" s="312" t="s">
        <v>137</v>
      </c>
      <c r="C272" s="313"/>
      <c r="D272" s="313"/>
    </row>
    <row r="273" spans="1:80">
      <c r="C273" s="312" t="s">
        <v>138</v>
      </c>
      <c r="D273" s="313"/>
      <c r="E273" s="70">
        <f t="shared" ref="E273:L273" si="34">-$G$162</f>
        <v>0</v>
      </c>
      <c r="F273" s="70">
        <f t="shared" si="34"/>
        <v>0</v>
      </c>
      <c r="G273" s="70">
        <f t="shared" si="34"/>
        <v>0</v>
      </c>
      <c r="H273" s="70">
        <f t="shared" si="34"/>
        <v>0</v>
      </c>
      <c r="I273" s="70">
        <f t="shared" si="34"/>
        <v>0</v>
      </c>
      <c r="J273" s="70">
        <f t="shared" si="34"/>
        <v>0</v>
      </c>
      <c r="K273" s="70">
        <f t="shared" si="34"/>
        <v>0</v>
      </c>
      <c r="L273" s="70">
        <f t="shared" si="34"/>
        <v>0</v>
      </c>
      <c r="M273" s="139">
        <f>SUM(E273:L273)</f>
        <v>0</v>
      </c>
    </row>
    <row r="274" spans="1:80">
      <c r="C274" s="312" t="s">
        <v>139</v>
      </c>
      <c r="D274" s="313"/>
      <c r="E274" s="70">
        <f>-$H$162</f>
        <v>0</v>
      </c>
      <c r="F274" s="70">
        <f t="shared" ref="F274:L274" si="35">-$H$162</f>
        <v>0</v>
      </c>
      <c r="G274" s="70">
        <f t="shared" si="35"/>
        <v>0</v>
      </c>
      <c r="H274" s="70">
        <f t="shared" si="35"/>
        <v>0</v>
      </c>
      <c r="I274" s="70">
        <f t="shared" si="35"/>
        <v>0</v>
      </c>
      <c r="J274" s="70">
        <f t="shared" si="35"/>
        <v>0</v>
      </c>
      <c r="K274" s="70">
        <f t="shared" si="35"/>
        <v>0</v>
      </c>
      <c r="L274" s="70">
        <f t="shared" si="35"/>
        <v>0</v>
      </c>
      <c r="M274" s="139">
        <f>SUM(E274:L274)</f>
        <v>0</v>
      </c>
    </row>
    <row r="275" spans="1:80">
      <c r="C275" s="312" t="s">
        <v>308</v>
      </c>
      <c r="D275" s="313"/>
      <c r="E275" s="70">
        <f>-$J$162</f>
        <v>0</v>
      </c>
      <c r="F275" s="70">
        <f t="shared" ref="F275:L275" si="36">-$I$162</f>
        <v>0</v>
      </c>
      <c r="G275" s="70">
        <f t="shared" si="36"/>
        <v>0</v>
      </c>
      <c r="H275" s="70">
        <f t="shared" si="36"/>
        <v>0</v>
      </c>
      <c r="I275" s="70">
        <f t="shared" si="36"/>
        <v>0</v>
      </c>
      <c r="J275" s="70">
        <f t="shared" si="36"/>
        <v>0</v>
      </c>
      <c r="K275" s="70">
        <f t="shared" si="36"/>
        <v>0</v>
      </c>
      <c r="L275" s="70">
        <f t="shared" si="36"/>
        <v>0</v>
      </c>
      <c r="M275" s="139">
        <f>SUM(E275:L275)</f>
        <v>0</v>
      </c>
    </row>
    <row r="276" spans="1:80">
      <c r="C276" s="50" t="s">
        <v>511</v>
      </c>
      <c r="E276" s="70">
        <f>-$J$162</f>
        <v>0</v>
      </c>
      <c r="F276" s="70">
        <f t="shared" ref="F276:L276" si="37">-$J$162</f>
        <v>0</v>
      </c>
      <c r="G276" s="70">
        <f t="shared" si="37"/>
        <v>0</v>
      </c>
      <c r="H276" s="70">
        <f t="shared" si="37"/>
        <v>0</v>
      </c>
      <c r="I276" s="70">
        <f t="shared" si="37"/>
        <v>0</v>
      </c>
      <c r="J276" s="70">
        <f t="shared" si="37"/>
        <v>0</v>
      </c>
      <c r="K276" s="70">
        <f t="shared" si="37"/>
        <v>0</v>
      </c>
      <c r="L276" s="70">
        <f t="shared" si="37"/>
        <v>0</v>
      </c>
      <c r="M276" s="139">
        <f>SUM(E276:L276)</f>
        <v>0</v>
      </c>
    </row>
    <row r="277" spans="1:80">
      <c r="A277" s="44" t="s">
        <v>140</v>
      </c>
      <c r="C277" s="50"/>
      <c r="E277" s="43">
        <f>E271+(E273+E274+E275+E276)</f>
        <v>0</v>
      </c>
      <c r="F277" s="43">
        <f>F271+(F273+F274+F275+F276)</f>
        <v>0</v>
      </c>
      <c r="G277" s="43">
        <f t="shared" ref="G277:J277" si="38">G271+(G273+G274+G275+G276)</f>
        <v>0</v>
      </c>
      <c r="H277" s="43">
        <f t="shared" si="38"/>
        <v>0</v>
      </c>
      <c r="I277" s="43">
        <f t="shared" si="38"/>
        <v>0</v>
      </c>
      <c r="J277" s="43">
        <f t="shared" si="38"/>
        <v>0</v>
      </c>
      <c r="K277" s="43">
        <f>K271+(K273+K274+K275+K276)</f>
        <v>0</v>
      </c>
      <c r="L277" s="43">
        <f>L271+(L273+L274+L275+L276)</f>
        <v>0</v>
      </c>
    </row>
    <row r="278" spans="1:80">
      <c r="A278" s="44" t="s">
        <v>210</v>
      </c>
      <c r="C278" s="50"/>
      <c r="E278" s="140" t="e">
        <f>E271/(-(E273+E274+E275))</f>
        <v>#DIV/0!</v>
      </c>
      <c r="F278" s="140" t="e">
        <f t="shared" ref="F278:L278" si="39">F271/(-(F273+F274+F275))</f>
        <v>#DIV/0!</v>
      </c>
      <c r="G278" s="140" t="e">
        <f t="shared" si="39"/>
        <v>#DIV/0!</v>
      </c>
      <c r="H278" s="140" t="e">
        <f t="shared" si="39"/>
        <v>#DIV/0!</v>
      </c>
      <c r="I278" s="140" t="e">
        <f t="shared" si="39"/>
        <v>#DIV/0!</v>
      </c>
      <c r="J278" s="140" t="e">
        <f t="shared" si="39"/>
        <v>#DIV/0!</v>
      </c>
      <c r="K278" s="140" t="e">
        <f t="shared" si="39"/>
        <v>#DIV/0!</v>
      </c>
      <c r="L278" s="140" t="e">
        <f t="shared" si="39"/>
        <v>#DIV/0!</v>
      </c>
    </row>
    <row r="279" spans="1:80">
      <c r="C279" s="50"/>
      <c r="E279" s="44" t="s">
        <v>7</v>
      </c>
      <c r="F279" s="44" t="s">
        <v>7</v>
      </c>
    </row>
    <row r="280" spans="1:80" s="47" customFormat="1">
      <c r="B280" s="129" t="s">
        <v>141</v>
      </c>
      <c r="E280" s="138" t="s">
        <v>142</v>
      </c>
      <c r="F280" s="138" t="s">
        <v>143</v>
      </c>
      <c r="G280" s="138" t="s">
        <v>144</v>
      </c>
      <c r="H280" s="138" t="s">
        <v>145</v>
      </c>
      <c r="I280" s="138" t="s">
        <v>146</v>
      </c>
      <c r="J280" s="138" t="s">
        <v>147</v>
      </c>
      <c r="K280" s="138" t="s">
        <v>148</v>
      </c>
      <c r="L280" s="138" t="s">
        <v>149</v>
      </c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</row>
    <row r="281" spans="1:80">
      <c r="B281" s="50" t="s">
        <v>150</v>
      </c>
      <c r="D281" s="43"/>
      <c r="E281" s="43">
        <f>(L265*$I$220)+L265</f>
        <v>0</v>
      </c>
      <c r="F281" s="43">
        <f t="shared" ref="F281:L281" si="40">(E281*$I$220)+E281</f>
        <v>0</v>
      </c>
      <c r="G281" s="43">
        <f>(F281*$I$220)+F281</f>
        <v>0</v>
      </c>
      <c r="H281" s="43">
        <f t="shared" si="40"/>
        <v>0</v>
      </c>
      <c r="I281" s="43">
        <f>(H281*$I$220)+H281</f>
        <v>0</v>
      </c>
      <c r="J281" s="43">
        <f t="shared" si="40"/>
        <v>0</v>
      </c>
      <c r="K281" s="43">
        <f t="shared" si="40"/>
        <v>0</v>
      </c>
      <c r="L281" s="43">
        <f t="shared" si="40"/>
        <v>0</v>
      </c>
    </row>
    <row r="282" spans="1:80">
      <c r="B282" s="50" t="s">
        <v>132</v>
      </c>
      <c r="E282" s="43">
        <f t="shared" ref="E282:J282" si="41">-(E281)*$I$223</f>
        <v>0</v>
      </c>
      <c r="F282" s="43">
        <f t="shared" si="41"/>
        <v>0</v>
      </c>
      <c r="G282" s="43">
        <f t="shared" si="41"/>
        <v>0</v>
      </c>
      <c r="H282" s="43">
        <f t="shared" si="41"/>
        <v>0</v>
      </c>
      <c r="I282" s="43">
        <f t="shared" si="41"/>
        <v>0</v>
      </c>
      <c r="J282" s="43">
        <f t="shared" si="41"/>
        <v>0</v>
      </c>
      <c r="K282" s="43">
        <f>-(K281)*$I$223</f>
        <v>0</v>
      </c>
      <c r="L282" s="43">
        <f>-(L281)*$I$223</f>
        <v>0</v>
      </c>
    </row>
    <row r="283" spans="1:80">
      <c r="B283" s="50" t="s">
        <v>133</v>
      </c>
      <c r="D283" s="43"/>
      <c r="E283" s="43">
        <f t="shared" ref="E283:J283" si="42">E281+E282</f>
        <v>0</v>
      </c>
      <c r="F283" s="43">
        <f t="shared" si="42"/>
        <v>0</v>
      </c>
      <c r="G283" s="43">
        <f t="shared" si="42"/>
        <v>0</v>
      </c>
      <c r="H283" s="43">
        <f t="shared" si="42"/>
        <v>0</v>
      </c>
      <c r="I283" s="43">
        <f t="shared" si="42"/>
        <v>0</v>
      </c>
      <c r="J283" s="43">
        <f t="shared" si="42"/>
        <v>0</v>
      </c>
      <c r="K283" s="43">
        <f>K281+K282</f>
        <v>0</v>
      </c>
      <c r="L283" s="43">
        <f>L281+L282</f>
        <v>0</v>
      </c>
    </row>
    <row r="284" spans="1:80">
      <c r="B284" s="50" t="s">
        <v>134</v>
      </c>
      <c r="E284" s="43">
        <f>(L268)*$I$222+L268</f>
        <v>0</v>
      </c>
      <c r="F284" s="43">
        <f t="shared" ref="F284:L284" si="43">(E284)*$I$222+E284</f>
        <v>0</v>
      </c>
      <c r="G284" s="43">
        <f>(F284)*$I$222+F284</f>
        <v>0</v>
      </c>
      <c r="H284" s="43">
        <f t="shared" si="43"/>
        <v>0</v>
      </c>
      <c r="I284" s="43">
        <f>(H284)*$I$222+H284</f>
        <v>0</v>
      </c>
      <c r="J284" s="43">
        <f t="shared" si="43"/>
        <v>0</v>
      </c>
      <c r="K284" s="43">
        <f t="shared" si="43"/>
        <v>0</v>
      </c>
      <c r="L284" s="43">
        <f t="shared" si="43"/>
        <v>0</v>
      </c>
    </row>
    <row r="285" spans="1:80">
      <c r="B285" s="50" t="s">
        <v>151</v>
      </c>
      <c r="E285" s="43">
        <f>L269+(L269*$I$222)</f>
        <v>0</v>
      </c>
      <c r="F285" s="43">
        <f t="shared" ref="F285:L285" si="44">E285+(E285*$I$222)</f>
        <v>0</v>
      </c>
      <c r="G285" s="43">
        <f>F285+(F285*$I$222)</f>
        <v>0</v>
      </c>
      <c r="H285" s="43">
        <f t="shared" si="44"/>
        <v>0</v>
      </c>
      <c r="I285" s="43">
        <f>H285+(H285*$I$222)</f>
        <v>0</v>
      </c>
      <c r="J285" s="43">
        <f t="shared" si="44"/>
        <v>0</v>
      </c>
      <c r="K285" s="43">
        <f t="shared" si="44"/>
        <v>0</v>
      </c>
      <c r="L285" s="43">
        <f t="shared" si="44"/>
        <v>0</v>
      </c>
    </row>
    <row r="286" spans="1:80">
      <c r="B286" s="50" t="s">
        <v>152</v>
      </c>
      <c r="E286" s="43">
        <f>L270*1.03</f>
        <v>0</v>
      </c>
      <c r="F286" s="70">
        <f t="shared" ref="F286:L286" si="45">E286*1.03</f>
        <v>0</v>
      </c>
      <c r="G286" s="70">
        <f>F286*1.03</f>
        <v>0</v>
      </c>
      <c r="H286" s="70">
        <f t="shared" si="45"/>
        <v>0</v>
      </c>
      <c r="I286" s="70">
        <f>H286*1.03</f>
        <v>0</v>
      </c>
      <c r="J286" s="43">
        <f t="shared" si="45"/>
        <v>0</v>
      </c>
      <c r="K286" s="43">
        <f t="shared" si="45"/>
        <v>0</v>
      </c>
      <c r="L286" s="43">
        <f t="shared" si="45"/>
        <v>0</v>
      </c>
    </row>
    <row r="287" spans="1:80">
      <c r="A287" s="44" t="s">
        <v>136</v>
      </c>
      <c r="E287" s="43">
        <f t="shared" ref="E287:J287" si="46">(E283+E284+E285+E286)</f>
        <v>0</v>
      </c>
      <c r="F287" s="43">
        <f t="shared" si="46"/>
        <v>0</v>
      </c>
      <c r="G287" s="43">
        <f t="shared" si="46"/>
        <v>0</v>
      </c>
      <c r="H287" s="43">
        <f t="shared" si="46"/>
        <v>0</v>
      </c>
      <c r="I287" s="43">
        <f t="shared" si="46"/>
        <v>0</v>
      </c>
      <c r="J287" s="43">
        <f t="shared" si="46"/>
        <v>0</v>
      </c>
      <c r="K287" s="43">
        <f>(K283+K284+K285+K286)</f>
        <v>0</v>
      </c>
      <c r="L287" s="43">
        <f>(L283+L284+L285+L286)</f>
        <v>0</v>
      </c>
    </row>
    <row r="288" spans="1:80">
      <c r="B288" s="312" t="s">
        <v>137</v>
      </c>
      <c r="C288" s="313"/>
      <c r="D288" s="313"/>
      <c r="G288" s="43"/>
      <c r="H288" s="43"/>
      <c r="I288" s="43"/>
      <c r="J288" s="43"/>
      <c r="K288" s="43"/>
      <c r="L288" s="43"/>
    </row>
    <row r="289" spans="1:15">
      <c r="C289" s="312" t="s">
        <v>138</v>
      </c>
      <c r="D289" s="313"/>
      <c r="E289" s="70">
        <f t="shared" ref="E289:J289" si="47">-$G$162</f>
        <v>0</v>
      </c>
      <c r="F289" s="70">
        <f t="shared" si="47"/>
        <v>0</v>
      </c>
      <c r="G289" s="70">
        <f t="shared" si="47"/>
        <v>0</v>
      </c>
      <c r="H289" s="70">
        <f t="shared" si="47"/>
        <v>0</v>
      </c>
      <c r="I289" s="70">
        <f t="shared" si="47"/>
        <v>0</v>
      </c>
      <c r="J289" s="70">
        <f t="shared" si="47"/>
        <v>0</v>
      </c>
      <c r="K289" s="70">
        <f>-$G$162</f>
        <v>0</v>
      </c>
      <c r="L289" s="70">
        <f>-$G$162</f>
        <v>0</v>
      </c>
      <c r="M289" s="139">
        <f>SUM(E289:L289)</f>
        <v>0</v>
      </c>
    </row>
    <row r="290" spans="1:15">
      <c r="C290" s="312" t="s">
        <v>139</v>
      </c>
      <c r="D290" s="313"/>
      <c r="E290" s="70">
        <f t="shared" ref="E290:L290" si="48">-$H$162</f>
        <v>0</v>
      </c>
      <c r="F290" s="70">
        <f t="shared" si="48"/>
        <v>0</v>
      </c>
      <c r="G290" s="70">
        <f t="shared" si="48"/>
        <v>0</v>
      </c>
      <c r="H290" s="70">
        <f t="shared" si="48"/>
        <v>0</v>
      </c>
      <c r="I290" s="70">
        <f t="shared" si="48"/>
        <v>0</v>
      </c>
      <c r="J290" s="70">
        <f t="shared" si="48"/>
        <v>0</v>
      </c>
      <c r="K290" s="70">
        <f t="shared" si="48"/>
        <v>0</v>
      </c>
      <c r="L290" s="70">
        <f t="shared" si="48"/>
        <v>0</v>
      </c>
      <c r="M290" s="139">
        <f>SUM(E290:L290)</f>
        <v>0</v>
      </c>
    </row>
    <row r="291" spans="1:15">
      <c r="C291" s="312" t="s">
        <v>308</v>
      </c>
      <c r="D291" s="313"/>
      <c r="E291" s="70">
        <f t="shared" ref="E291:J291" si="49">-$I$162</f>
        <v>0</v>
      </c>
      <c r="F291" s="70">
        <f t="shared" si="49"/>
        <v>0</v>
      </c>
      <c r="G291" s="70">
        <f t="shared" si="49"/>
        <v>0</v>
      </c>
      <c r="H291" s="70">
        <f t="shared" si="49"/>
        <v>0</v>
      </c>
      <c r="I291" s="70">
        <f t="shared" si="49"/>
        <v>0</v>
      </c>
      <c r="J291" s="70">
        <f t="shared" si="49"/>
        <v>0</v>
      </c>
      <c r="K291" s="70">
        <f>-$I$162</f>
        <v>0</v>
      </c>
      <c r="L291" s="70">
        <f>-$I$162</f>
        <v>0</v>
      </c>
      <c r="M291" s="139">
        <f>SUM(E291:L291)</f>
        <v>0</v>
      </c>
      <c r="O291" s="43"/>
    </row>
    <row r="292" spans="1:15">
      <c r="C292" s="50" t="s">
        <v>511</v>
      </c>
      <c r="E292" s="70">
        <f>-$J$162</f>
        <v>0</v>
      </c>
      <c r="F292" s="70">
        <f t="shared" ref="F292:L292" si="50">-$J$162</f>
        <v>0</v>
      </c>
      <c r="G292" s="70">
        <f t="shared" si="50"/>
        <v>0</v>
      </c>
      <c r="H292" s="70">
        <f t="shared" si="50"/>
        <v>0</v>
      </c>
      <c r="I292" s="70">
        <f t="shared" si="50"/>
        <v>0</v>
      </c>
      <c r="J292" s="70">
        <f t="shared" si="50"/>
        <v>0</v>
      </c>
      <c r="K292" s="70">
        <f t="shared" si="50"/>
        <v>0</v>
      </c>
      <c r="L292" s="70">
        <f t="shared" si="50"/>
        <v>0</v>
      </c>
      <c r="M292" s="139">
        <f>SUM(E292:L292)</f>
        <v>0</v>
      </c>
      <c r="O292" s="43"/>
    </row>
    <row r="293" spans="1:15">
      <c r="A293" s="44" t="s">
        <v>140</v>
      </c>
      <c r="B293" s="43"/>
      <c r="C293" s="43"/>
      <c r="E293" s="43">
        <f>E287+(E289+E290+E291+E292)</f>
        <v>0</v>
      </c>
      <c r="F293" s="43">
        <f>F287+(F289+F290+F291+F292)</f>
        <v>0</v>
      </c>
      <c r="G293" s="43">
        <f t="shared" ref="G293:K293" si="51">G287+(G289+G290+G291+G292)</f>
        <v>0</v>
      </c>
      <c r="H293" s="43">
        <f t="shared" si="51"/>
        <v>0</v>
      </c>
      <c r="I293" s="43">
        <f>I287+(I289+I290+I291+I292)</f>
        <v>0</v>
      </c>
      <c r="J293" s="43">
        <f t="shared" si="51"/>
        <v>0</v>
      </c>
      <c r="K293" s="43">
        <f t="shared" si="51"/>
        <v>0</v>
      </c>
      <c r="L293" s="43">
        <f>L287+(L289+L290+L291+L292)</f>
        <v>0</v>
      </c>
      <c r="O293" s="43"/>
    </row>
    <row r="294" spans="1:15">
      <c r="A294" s="44" t="s">
        <v>210</v>
      </c>
      <c r="B294" s="43"/>
      <c r="C294" s="43"/>
      <c r="E294" s="140" t="e">
        <f>E287/(-(E289+E290+E291))</f>
        <v>#DIV/0!</v>
      </c>
      <c r="F294" s="140" t="e">
        <f t="shared" ref="F294:L294" si="52">F287/(-(F289+F290+F291))</f>
        <v>#DIV/0!</v>
      </c>
      <c r="G294" s="140" t="e">
        <f t="shared" si="52"/>
        <v>#DIV/0!</v>
      </c>
      <c r="H294" s="140" t="e">
        <f t="shared" si="52"/>
        <v>#DIV/0!</v>
      </c>
      <c r="I294" s="140" t="e">
        <f t="shared" si="52"/>
        <v>#DIV/0!</v>
      </c>
      <c r="J294" s="140" t="e">
        <f t="shared" si="52"/>
        <v>#DIV/0!</v>
      </c>
      <c r="K294" s="140" t="e">
        <f t="shared" si="52"/>
        <v>#DIV/0!</v>
      </c>
      <c r="L294" s="140" t="e">
        <f t="shared" si="52"/>
        <v>#DIV/0!</v>
      </c>
    </row>
    <row r="295" spans="1:15">
      <c r="E295" s="44" t="s">
        <v>7</v>
      </c>
      <c r="F295" s="44" t="s">
        <v>7</v>
      </c>
    </row>
    <row r="296" spans="1:15">
      <c r="A296" s="47" t="s">
        <v>122</v>
      </c>
      <c r="B296" s="47"/>
      <c r="C296" s="47"/>
      <c r="D296" s="47"/>
      <c r="E296" s="138" t="s">
        <v>153</v>
      </c>
      <c r="F296" s="138" t="s">
        <v>154</v>
      </c>
      <c r="G296" s="138" t="s">
        <v>155</v>
      </c>
      <c r="H296" s="138" t="s">
        <v>156</v>
      </c>
      <c r="I296" s="138" t="s">
        <v>157</v>
      </c>
      <c r="J296" s="138" t="s">
        <v>158</v>
      </c>
      <c r="K296" s="138" t="s">
        <v>159</v>
      </c>
      <c r="L296" s="138" t="s">
        <v>160</v>
      </c>
    </row>
    <row r="297" spans="1:15">
      <c r="B297" s="50" t="s">
        <v>131</v>
      </c>
      <c r="D297" s="43"/>
      <c r="E297" s="43">
        <f>(L281*$I$220)+L281</f>
        <v>0</v>
      </c>
      <c r="F297" s="43">
        <f t="shared" ref="F297:L297" si="53">(E297*$I$220)+E297</f>
        <v>0</v>
      </c>
      <c r="G297" s="43">
        <f>(F297*$I$220)+F297</f>
        <v>0</v>
      </c>
      <c r="H297" s="43">
        <f t="shared" si="53"/>
        <v>0</v>
      </c>
      <c r="I297" s="43">
        <f>(H297*$I$220)+H297</f>
        <v>0</v>
      </c>
      <c r="J297" s="43">
        <f t="shared" si="53"/>
        <v>0</v>
      </c>
      <c r="K297" s="43">
        <f t="shared" si="53"/>
        <v>0</v>
      </c>
      <c r="L297" s="43">
        <f t="shared" si="53"/>
        <v>0</v>
      </c>
    </row>
    <row r="298" spans="1:15">
      <c r="B298" s="50" t="s">
        <v>132</v>
      </c>
      <c r="D298" s="43"/>
      <c r="E298" s="43">
        <f t="shared" ref="E298:L298" si="54">-(E297)*$I$223</f>
        <v>0</v>
      </c>
      <c r="F298" s="43">
        <f t="shared" si="54"/>
        <v>0</v>
      </c>
      <c r="G298" s="43">
        <f t="shared" si="54"/>
        <v>0</v>
      </c>
      <c r="H298" s="43">
        <f t="shared" si="54"/>
        <v>0</v>
      </c>
      <c r="I298" s="43">
        <f t="shared" si="54"/>
        <v>0</v>
      </c>
      <c r="J298" s="43">
        <f t="shared" si="54"/>
        <v>0</v>
      </c>
      <c r="K298" s="43">
        <f t="shared" si="54"/>
        <v>0</v>
      </c>
      <c r="L298" s="43">
        <f t="shared" si="54"/>
        <v>0</v>
      </c>
    </row>
    <row r="299" spans="1:15">
      <c r="B299" s="50" t="s">
        <v>133</v>
      </c>
      <c r="D299" s="43"/>
      <c r="E299" s="43">
        <f t="shared" ref="E299:L299" si="55">E297+E298</f>
        <v>0</v>
      </c>
      <c r="F299" s="43">
        <f t="shared" si="55"/>
        <v>0</v>
      </c>
      <c r="G299" s="43">
        <f t="shared" si="55"/>
        <v>0</v>
      </c>
      <c r="H299" s="43">
        <f t="shared" si="55"/>
        <v>0</v>
      </c>
      <c r="I299" s="43">
        <f t="shared" si="55"/>
        <v>0</v>
      </c>
      <c r="J299" s="43">
        <f t="shared" si="55"/>
        <v>0</v>
      </c>
      <c r="K299" s="43">
        <f t="shared" si="55"/>
        <v>0</v>
      </c>
      <c r="L299" s="43">
        <f t="shared" si="55"/>
        <v>0</v>
      </c>
    </row>
    <row r="300" spans="1:15">
      <c r="B300" s="50" t="s">
        <v>134</v>
      </c>
      <c r="D300" s="43"/>
      <c r="E300" s="43">
        <f>(L284)*$I$222+L284</f>
        <v>0</v>
      </c>
      <c r="F300" s="43">
        <f t="shared" ref="F300:L300" si="56">(E300)*$I$222+E300</f>
        <v>0</v>
      </c>
      <c r="G300" s="43">
        <f>(F300)*$I$222+F300</f>
        <v>0</v>
      </c>
      <c r="H300" s="43">
        <f t="shared" si="56"/>
        <v>0</v>
      </c>
      <c r="I300" s="43">
        <f>(H300)*$I$222+H300</f>
        <v>0</v>
      </c>
      <c r="J300" s="43">
        <f t="shared" si="56"/>
        <v>0</v>
      </c>
      <c r="K300" s="43">
        <f t="shared" si="56"/>
        <v>0</v>
      </c>
      <c r="L300" s="43">
        <f t="shared" si="56"/>
        <v>0</v>
      </c>
    </row>
    <row r="301" spans="1:15">
      <c r="B301" s="50" t="s">
        <v>135</v>
      </c>
      <c r="D301" s="43"/>
      <c r="E301" s="43">
        <f>L285+(L285*$I$222)</f>
        <v>0</v>
      </c>
      <c r="F301" s="43">
        <f t="shared" ref="F301:L301" si="57">E301+(E301*$I$222)</f>
        <v>0</v>
      </c>
      <c r="G301" s="43">
        <f>F301+(F301*$I$222)</f>
        <v>0</v>
      </c>
      <c r="H301" s="43">
        <f t="shared" si="57"/>
        <v>0</v>
      </c>
      <c r="I301" s="43">
        <f>H301+(H301*$I$222)</f>
        <v>0</v>
      </c>
      <c r="J301" s="43">
        <f t="shared" si="57"/>
        <v>0</v>
      </c>
      <c r="K301" s="43">
        <f t="shared" si="57"/>
        <v>0</v>
      </c>
      <c r="L301" s="43">
        <f t="shared" si="57"/>
        <v>0</v>
      </c>
    </row>
    <row r="302" spans="1:15">
      <c r="B302" s="50" t="s">
        <v>152</v>
      </c>
      <c r="D302" s="43"/>
      <c r="E302" s="43">
        <f>L286*1.03</f>
        <v>0</v>
      </c>
      <c r="F302" s="70">
        <f t="shared" ref="F302:L302" si="58">E302*1.03</f>
        <v>0</v>
      </c>
      <c r="G302" s="70">
        <f>F302*1.03</f>
        <v>0</v>
      </c>
      <c r="H302" s="70">
        <f t="shared" si="58"/>
        <v>0</v>
      </c>
      <c r="I302" s="70">
        <f>H302*1.03</f>
        <v>0</v>
      </c>
      <c r="J302" s="43">
        <f t="shared" si="58"/>
        <v>0</v>
      </c>
      <c r="K302" s="43">
        <f t="shared" si="58"/>
        <v>0</v>
      </c>
      <c r="L302" s="43">
        <f t="shared" si="58"/>
        <v>0</v>
      </c>
    </row>
    <row r="303" spans="1:15">
      <c r="A303" s="44" t="s">
        <v>136</v>
      </c>
      <c r="B303" s="50"/>
      <c r="D303" s="43"/>
      <c r="E303" s="43">
        <f t="shared" ref="E303:L303" si="59">(E299+E300+E301+E302)</f>
        <v>0</v>
      </c>
      <c r="F303" s="43">
        <f t="shared" si="59"/>
        <v>0</v>
      </c>
      <c r="G303" s="43">
        <f t="shared" si="59"/>
        <v>0</v>
      </c>
      <c r="H303" s="43">
        <f t="shared" si="59"/>
        <v>0</v>
      </c>
      <c r="I303" s="43">
        <f t="shared" si="59"/>
        <v>0</v>
      </c>
      <c r="J303" s="43">
        <f t="shared" si="59"/>
        <v>0</v>
      </c>
      <c r="K303" s="43">
        <f t="shared" si="59"/>
        <v>0</v>
      </c>
      <c r="L303" s="43">
        <f t="shared" si="59"/>
        <v>0</v>
      </c>
    </row>
    <row r="304" spans="1:15">
      <c r="B304" s="312" t="s">
        <v>137</v>
      </c>
      <c r="C304" s="313"/>
      <c r="D304" s="313"/>
    </row>
    <row r="305" spans="1:13">
      <c r="C305" s="312" t="s">
        <v>138</v>
      </c>
      <c r="D305" s="313"/>
      <c r="E305" s="70">
        <f t="shared" ref="E305:L305" si="60">-$G$162</f>
        <v>0</v>
      </c>
      <c r="F305" s="70">
        <f t="shared" si="60"/>
        <v>0</v>
      </c>
      <c r="G305" s="70">
        <f t="shared" si="60"/>
        <v>0</v>
      </c>
      <c r="H305" s="70">
        <f t="shared" si="60"/>
        <v>0</v>
      </c>
      <c r="I305" s="70">
        <f t="shared" si="60"/>
        <v>0</v>
      </c>
      <c r="J305" s="70">
        <f t="shared" si="60"/>
        <v>0</v>
      </c>
      <c r="K305" s="70">
        <f t="shared" si="60"/>
        <v>0</v>
      </c>
      <c r="L305" s="70">
        <f t="shared" si="60"/>
        <v>0</v>
      </c>
      <c r="M305" s="139">
        <f>SUM(E305:L305)</f>
        <v>0</v>
      </c>
    </row>
    <row r="306" spans="1:13">
      <c r="C306" s="312" t="s">
        <v>139</v>
      </c>
      <c r="D306" s="313"/>
      <c r="E306" s="70">
        <f t="shared" ref="E306:L306" si="61">-$H$162</f>
        <v>0</v>
      </c>
      <c r="F306" s="70">
        <f t="shared" si="61"/>
        <v>0</v>
      </c>
      <c r="G306" s="70">
        <f t="shared" si="61"/>
        <v>0</v>
      </c>
      <c r="H306" s="70">
        <f t="shared" si="61"/>
        <v>0</v>
      </c>
      <c r="I306" s="70">
        <f t="shared" si="61"/>
        <v>0</v>
      </c>
      <c r="J306" s="70">
        <f t="shared" si="61"/>
        <v>0</v>
      </c>
      <c r="K306" s="70">
        <f t="shared" si="61"/>
        <v>0</v>
      </c>
      <c r="L306" s="70">
        <f t="shared" si="61"/>
        <v>0</v>
      </c>
      <c r="M306" s="139">
        <f>SUM(E306:L306)</f>
        <v>0</v>
      </c>
    </row>
    <row r="307" spans="1:13">
      <c r="C307" s="312" t="s">
        <v>308</v>
      </c>
      <c r="D307" s="313"/>
      <c r="E307" s="70">
        <f>-$I$162</f>
        <v>0</v>
      </c>
      <c r="F307" s="70">
        <f t="shared" ref="F307:L307" si="62">-$I$162</f>
        <v>0</v>
      </c>
      <c r="G307" s="70">
        <f t="shared" si="62"/>
        <v>0</v>
      </c>
      <c r="H307" s="70">
        <f t="shared" si="62"/>
        <v>0</v>
      </c>
      <c r="I307" s="70">
        <f t="shared" si="62"/>
        <v>0</v>
      </c>
      <c r="J307" s="70">
        <f t="shared" si="62"/>
        <v>0</v>
      </c>
      <c r="K307" s="70">
        <f t="shared" si="62"/>
        <v>0</v>
      </c>
      <c r="L307" s="70">
        <f t="shared" si="62"/>
        <v>0</v>
      </c>
      <c r="M307" s="139">
        <f>SUM(E307:L307)</f>
        <v>0</v>
      </c>
    </row>
    <row r="308" spans="1:13">
      <c r="C308" s="50" t="s">
        <v>511</v>
      </c>
      <c r="E308" s="70">
        <f>-$J$162</f>
        <v>0</v>
      </c>
      <c r="F308" s="70">
        <f t="shared" ref="F308:K308" si="63">-$J$162</f>
        <v>0</v>
      </c>
      <c r="G308" s="70">
        <f t="shared" si="63"/>
        <v>0</v>
      </c>
      <c r="H308" s="70">
        <f t="shared" si="63"/>
        <v>0</v>
      </c>
      <c r="I308" s="70">
        <f t="shared" si="63"/>
        <v>0</v>
      </c>
      <c r="J308" s="70">
        <f t="shared" si="63"/>
        <v>0</v>
      </c>
      <c r="K308" s="70">
        <f t="shared" si="63"/>
        <v>0</v>
      </c>
      <c r="L308" s="70">
        <f>-$J$162</f>
        <v>0</v>
      </c>
      <c r="M308" s="139">
        <f>SUM(E308:L308)</f>
        <v>0</v>
      </c>
    </row>
    <row r="309" spans="1:13">
      <c r="A309" s="44" t="s">
        <v>140</v>
      </c>
      <c r="C309" s="50"/>
      <c r="E309" s="43">
        <f>E303+(E305+E306+E307+E308)</f>
        <v>0</v>
      </c>
      <c r="F309" s="43">
        <f>F303+(F305+F306+F307+F308)</f>
        <v>0</v>
      </c>
      <c r="G309" s="43">
        <f t="shared" ref="G309:K309" si="64">G303+(G305+G306+G307+G308)</f>
        <v>0</v>
      </c>
      <c r="H309" s="43">
        <f t="shared" si="64"/>
        <v>0</v>
      </c>
      <c r="I309" s="43">
        <f>I303+(I305+I306+I307+I308)</f>
        <v>0</v>
      </c>
      <c r="J309" s="43">
        <f t="shared" si="64"/>
        <v>0</v>
      </c>
      <c r="K309" s="43">
        <f t="shared" si="64"/>
        <v>0</v>
      </c>
      <c r="L309" s="43">
        <f>L303+(L305+L306+L307+L308)</f>
        <v>0</v>
      </c>
    </row>
    <row r="310" spans="1:13">
      <c r="A310" s="44" t="s">
        <v>210</v>
      </c>
      <c r="C310" s="50"/>
      <c r="E310" s="140" t="e">
        <f>E303/(-(E305+E306+E307))</f>
        <v>#DIV/0!</v>
      </c>
      <c r="F310" s="140" t="e">
        <f t="shared" ref="F310:L310" si="65">F303/(-(F305+F306+F307))</f>
        <v>#DIV/0!</v>
      </c>
      <c r="G310" s="140" t="e">
        <f>G303/(-(G305+G306+G307))</f>
        <v>#DIV/0!</v>
      </c>
      <c r="H310" s="140" t="e">
        <f t="shared" si="65"/>
        <v>#DIV/0!</v>
      </c>
      <c r="I310" s="140" t="e">
        <f t="shared" si="65"/>
        <v>#DIV/0!</v>
      </c>
      <c r="J310" s="140" t="e">
        <f t="shared" si="65"/>
        <v>#DIV/0!</v>
      </c>
      <c r="K310" s="140" t="e">
        <f t="shared" si="65"/>
        <v>#DIV/0!</v>
      </c>
      <c r="L310" s="140" t="e">
        <f t="shared" si="65"/>
        <v>#DIV/0!</v>
      </c>
    </row>
    <row r="311" spans="1:13">
      <c r="C311" s="50"/>
      <c r="E311" s="44" t="s">
        <v>7</v>
      </c>
      <c r="F311" s="44" t="s">
        <v>7</v>
      </c>
    </row>
    <row r="312" spans="1:13">
      <c r="A312" s="47"/>
      <c r="B312" s="129" t="s">
        <v>141</v>
      </c>
      <c r="C312" s="47"/>
      <c r="D312" s="47"/>
      <c r="E312" s="138" t="s">
        <v>161</v>
      </c>
      <c r="F312" s="138" t="s">
        <v>162</v>
      </c>
      <c r="G312" s="138" t="s">
        <v>163</v>
      </c>
      <c r="H312" s="138" t="s">
        <v>164</v>
      </c>
      <c r="I312" s="138" t="s">
        <v>165</v>
      </c>
      <c r="J312" s="138" t="s">
        <v>166</v>
      </c>
      <c r="K312" s="138" t="s">
        <v>167</v>
      </c>
      <c r="L312" s="138" t="s">
        <v>168</v>
      </c>
    </row>
    <row r="313" spans="1:13">
      <c r="B313" s="50" t="s">
        <v>150</v>
      </c>
      <c r="D313" s="43"/>
      <c r="E313" s="43">
        <f>(L297*$I$220)+L297</f>
        <v>0</v>
      </c>
      <c r="F313" s="43">
        <f t="shared" ref="F313:L313" si="66">(E313*$I$220)+E313</f>
        <v>0</v>
      </c>
      <c r="G313" s="43">
        <f>(F313*$I$220)+F313</f>
        <v>0</v>
      </c>
      <c r="H313" s="43">
        <f t="shared" si="66"/>
        <v>0</v>
      </c>
      <c r="I313" s="43">
        <f>(H313*$I$220)+H313</f>
        <v>0</v>
      </c>
      <c r="J313" s="43">
        <f t="shared" si="66"/>
        <v>0</v>
      </c>
      <c r="K313" s="43">
        <f t="shared" si="66"/>
        <v>0</v>
      </c>
      <c r="L313" s="43">
        <f t="shared" si="66"/>
        <v>0</v>
      </c>
    </row>
    <row r="314" spans="1:13">
      <c r="B314" s="50" t="s">
        <v>132</v>
      </c>
      <c r="E314" s="43">
        <f t="shared" ref="E314:L314" si="67">-(E313)*$I$223</f>
        <v>0</v>
      </c>
      <c r="F314" s="43">
        <f t="shared" si="67"/>
        <v>0</v>
      </c>
      <c r="G314" s="43">
        <f t="shared" si="67"/>
        <v>0</v>
      </c>
      <c r="H314" s="43">
        <f t="shared" si="67"/>
        <v>0</v>
      </c>
      <c r="I314" s="43">
        <f t="shared" si="67"/>
        <v>0</v>
      </c>
      <c r="J314" s="43">
        <f t="shared" si="67"/>
        <v>0</v>
      </c>
      <c r="K314" s="43">
        <f t="shared" si="67"/>
        <v>0</v>
      </c>
      <c r="L314" s="43">
        <f t="shared" si="67"/>
        <v>0</v>
      </c>
    </row>
    <row r="315" spans="1:13">
      <c r="B315" s="50" t="s">
        <v>133</v>
      </c>
      <c r="D315" s="43"/>
      <c r="E315" s="43">
        <f t="shared" ref="E315:L315" si="68">E313+E314</f>
        <v>0</v>
      </c>
      <c r="F315" s="43">
        <f t="shared" si="68"/>
        <v>0</v>
      </c>
      <c r="G315" s="43">
        <f t="shared" si="68"/>
        <v>0</v>
      </c>
      <c r="H315" s="43">
        <f t="shared" si="68"/>
        <v>0</v>
      </c>
      <c r="I315" s="43">
        <f t="shared" si="68"/>
        <v>0</v>
      </c>
      <c r="J315" s="43">
        <f t="shared" si="68"/>
        <v>0</v>
      </c>
      <c r="K315" s="43">
        <f t="shared" si="68"/>
        <v>0</v>
      </c>
      <c r="L315" s="43">
        <f t="shared" si="68"/>
        <v>0</v>
      </c>
    </row>
    <row r="316" spans="1:13">
      <c r="B316" s="50" t="s">
        <v>134</v>
      </c>
      <c r="E316" s="43">
        <f>(L300)*$I$222+L300</f>
        <v>0</v>
      </c>
      <c r="F316" s="43">
        <f t="shared" ref="F316:L316" si="69">(E316)*$I$222+E316</f>
        <v>0</v>
      </c>
      <c r="G316" s="43">
        <f t="shared" si="69"/>
        <v>0</v>
      </c>
      <c r="H316" s="43">
        <f t="shared" si="69"/>
        <v>0</v>
      </c>
      <c r="I316" s="43">
        <f t="shared" si="69"/>
        <v>0</v>
      </c>
      <c r="J316" s="43">
        <f t="shared" si="69"/>
        <v>0</v>
      </c>
      <c r="K316" s="43">
        <f t="shared" si="69"/>
        <v>0</v>
      </c>
      <c r="L316" s="43">
        <f t="shared" si="69"/>
        <v>0</v>
      </c>
    </row>
    <row r="317" spans="1:13">
      <c r="B317" s="50" t="s">
        <v>151</v>
      </c>
      <c r="E317" s="43">
        <f>L301+(L301*$I$222)</f>
        <v>0</v>
      </c>
      <c r="F317" s="43">
        <f t="shared" ref="F317:L317" si="70">E317+(E317*$I$222)</f>
        <v>0</v>
      </c>
      <c r="G317" s="43">
        <f>F317+(F317*$I$222)</f>
        <v>0</v>
      </c>
      <c r="H317" s="43">
        <f t="shared" si="70"/>
        <v>0</v>
      </c>
      <c r="I317" s="43">
        <f>H317+(H317*$I$222)</f>
        <v>0</v>
      </c>
      <c r="J317" s="43">
        <f t="shared" si="70"/>
        <v>0</v>
      </c>
      <c r="K317" s="43">
        <f t="shared" si="70"/>
        <v>0</v>
      </c>
      <c r="L317" s="43">
        <f t="shared" si="70"/>
        <v>0</v>
      </c>
    </row>
    <row r="318" spans="1:13">
      <c r="B318" s="50" t="s">
        <v>152</v>
      </c>
      <c r="E318" s="43">
        <f>L302*1.03</f>
        <v>0</v>
      </c>
      <c r="F318" s="70">
        <f t="shared" ref="F318:L318" si="71">E318*1.03</f>
        <v>0</v>
      </c>
      <c r="G318" s="70">
        <f>F318*1.03</f>
        <v>0</v>
      </c>
      <c r="H318" s="70">
        <f t="shared" si="71"/>
        <v>0</v>
      </c>
      <c r="I318" s="70">
        <f>H318*1.03</f>
        <v>0</v>
      </c>
      <c r="J318" s="43">
        <f t="shared" si="71"/>
        <v>0</v>
      </c>
      <c r="K318" s="43">
        <f t="shared" si="71"/>
        <v>0</v>
      </c>
      <c r="L318" s="43">
        <f t="shared" si="71"/>
        <v>0</v>
      </c>
    </row>
    <row r="319" spans="1:13">
      <c r="A319" s="44" t="s">
        <v>136</v>
      </c>
      <c r="E319" s="43">
        <f t="shared" ref="E319:L319" si="72">(E315+E316+E317+E318)</f>
        <v>0</v>
      </c>
      <c r="F319" s="43">
        <f t="shared" si="72"/>
        <v>0</v>
      </c>
      <c r="G319" s="43">
        <f t="shared" si="72"/>
        <v>0</v>
      </c>
      <c r="H319" s="43">
        <f t="shared" si="72"/>
        <v>0</v>
      </c>
      <c r="I319" s="43">
        <f t="shared" si="72"/>
        <v>0</v>
      </c>
      <c r="J319" s="43">
        <f t="shared" si="72"/>
        <v>0</v>
      </c>
      <c r="K319" s="43">
        <f t="shared" si="72"/>
        <v>0</v>
      </c>
      <c r="L319" s="43">
        <f t="shared" si="72"/>
        <v>0</v>
      </c>
    </row>
    <row r="320" spans="1:13">
      <c r="B320" s="312" t="s">
        <v>137</v>
      </c>
      <c r="C320" s="313"/>
      <c r="D320" s="313"/>
      <c r="G320" s="43"/>
      <c r="H320" s="43"/>
      <c r="I320" s="43"/>
      <c r="J320" s="43"/>
      <c r="K320" s="43"/>
      <c r="L320" s="43"/>
    </row>
    <row r="321" spans="1:13">
      <c r="C321" s="312" t="s">
        <v>138</v>
      </c>
      <c r="D321" s="313"/>
      <c r="E321" s="70">
        <f t="shared" ref="E321:L321" si="73">-$G$162</f>
        <v>0</v>
      </c>
      <c r="F321" s="70">
        <f t="shared" si="73"/>
        <v>0</v>
      </c>
      <c r="G321" s="70">
        <f t="shared" si="73"/>
        <v>0</v>
      </c>
      <c r="H321" s="70">
        <f t="shared" si="73"/>
        <v>0</v>
      </c>
      <c r="I321" s="70">
        <f t="shared" si="73"/>
        <v>0</v>
      </c>
      <c r="J321" s="70">
        <f t="shared" si="73"/>
        <v>0</v>
      </c>
      <c r="K321" s="70">
        <f t="shared" si="73"/>
        <v>0</v>
      </c>
      <c r="L321" s="70">
        <f t="shared" si="73"/>
        <v>0</v>
      </c>
      <c r="M321" s="139">
        <f>SUM(E321:L321)</f>
        <v>0</v>
      </c>
    </row>
    <row r="322" spans="1:13">
      <c r="C322" s="312" t="s">
        <v>139</v>
      </c>
      <c r="D322" s="313"/>
      <c r="E322" s="70">
        <f t="shared" ref="E322:L322" si="74">-$H$162</f>
        <v>0</v>
      </c>
      <c r="F322" s="70">
        <f t="shared" si="74"/>
        <v>0</v>
      </c>
      <c r="G322" s="70">
        <f t="shared" si="74"/>
        <v>0</v>
      </c>
      <c r="H322" s="70">
        <f t="shared" si="74"/>
        <v>0</v>
      </c>
      <c r="I322" s="70">
        <f t="shared" si="74"/>
        <v>0</v>
      </c>
      <c r="J322" s="70">
        <f t="shared" si="74"/>
        <v>0</v>
      </c>
      <c r="K322" s="70">
        <f t="shared" si="74"/>
        <v>0</v>
      </c>
      <c r="L322" s="70">
        <f t="shared" si="74"/>
        <v>0</v>
      </c>
      <c r="M322" s="139">
        <f>SUM(E322:L322)</f>
        <v>0</v>
      </c>
    </row>
    <row r="323" spans="1:13">
      <c r="C323" s="312" t="s">
        <v>308</v>
      </c>
      <c r="D323" s="313"/>
      <c r="E323" s="70">
        <f t="shared" ref="E323:L323" si="75">-$I$162</f>
        <v>0</v>
      </c>
      <c r="F323" s="70">
        <f t="shared" si="75"/>
        <v>0</v>
      </c>
      <c r="G323" s="70">
        <f t="shared" si="75"/>
        <v>0</v>
      </c>
      <c r="H323" s="70">
        <f t="shared" si="75"/>
        <v>0</v>
      </c>
      <c r="I323" s="70">
        <f t="shared" si="75"/>
        <v>0</v>
      </c>
      <c r="J323" s="70">
        <f t="shared" si="75"/>
        <v>0</v>
      </c>
      <c r="K323" s="70">
        <f t="shared" si="75"/>
        <v>0</v>
      </c>
      <c r="L323" s="70">
        <f t="shared" si="75"/>
        <v>0</v>
      </c>
      <c r="M323" s="139">
        <f>SUM(E323:L323)</f>
        <v>0</v>
      </c>
    </row>
    <row r="324" spans="1:13">
      <c r="C324" s="50" t="s">
        <v>511</v>
      </c>
      <c r="E324" s="70">
        <f>-$J$162</f>
        <v>0</v>
      </c>
      <c r="F324" s="70">
        <f t="shared" ref="F324:L324" si="76">-$J$162</f>
        <v>0</v>
      </c>
      <c r="G324" s="70">
        <f t="shared" si="76"/>
        <v>0</v>
      </c>
      <c r="H324" s="70">
        <f t="shared" si="76"/>
        <v>0</v>
      </c>
      <c r="I324" s="70">
        <f t="shared" si="76"/>
        <v>0</v>
      </c>
      <c r="J324" s="70">
        <f t="shared" si="76"/>
        <v>0</v>
      </c>
      <c r="K324" s="70">
        <f t="shared" si="76"/>
        <v>0</v>
      </c>
      <c r="L324" s="70">
        <f t="shared" si="76"/>
        <v>0</v>
      </c>
      <c r="M324" s="139">
        <f>SUM(E324:L324)</f>
        <v>0</v>
      </c>
    </row>
    <row r="325" spans="1:13">
      <c r="A325" s="44" t="s">
        <v>140</v>
      </c>
      <c r="B325" s="43"/>
      <c r="C325" s="43"/>
      <c r="E325" s="43">
        <f t="shared" ref="E325:L325" si="77">E319+(E321+E322+E323)</f>
        <v>0</v>
      </c>
      <c r="F325" s="43">
        <f t="shared" si="77"/>
        <v>0</v>
      </c>
      <c r="G325" s="43">
        <f t="shared" si="77"/>
        <v>0</v>
      </c>
      <c r="H325" s="43">
        <f t="shared" si="77"/>
        <v>0</v>
      </c>
      <c r="I325" s="43">
        <f t="shared" si="77"/>
        <v>0</v>
      </c>
      <c r="J325" s="43">
        <f t="shared" si="77"/>
        <v>0</v>
      </c>
      <c r="K325" s="43">
        <f t="shared" si="77"/>
        <v>0</v>
      </c>
      <c r="L325" s="43">
        <f t="shared" si="77"/>
        <v>0</v>
      </c>
    </row>
    <row r="326" spans="1:13">
      <c r="A326" s="44" t="s">
        <v>210</v>
      </c>
      <c r="B326" s="43"/>
      <c r="C326" s="43"/>
      <c r="E326" s="140" t="e">
        <f>E319/(-(E321+E322+E323))</f>
        <v>#DIV/0!</v>
      </c>
      <c r="F326" s="140" t="e">
        <f t="shared" ref="F326:L326" si="78">F319/(-(F321+F322+F323))</f>
        <v>#DIV/0!</v>
      </c>
      <c r="G326" s="140" t="e">
        <f t="shared" si="78"/>
        <v>#DIV/0!</v>
      </c>
      <c r="H326" s="140" t="e">
        <f t="shared" si="78"/>
        <v>#DIV/0!</v>
      </c>
      <c r="I326" s="140" t="e">
        <f t="shared" si="78"/>
        <v>#DIV/0!</v>
      </c>
      <c r="J326" s="140" t="e">
        <f t="shared" si="78"/>
        <v>#DIV/0!</v>
      </c>
      <c r="K326" s="140" t="e">
        <f t="shared" si="78"/>
        <v>#DIV/0!</v>
      </c>
      <c r="L326" s="140" t="e">
        <f t="shared" si="78"/>
        <v>#DIV/0!</v>
      </c>
    </row>
    <row r="327" spans="1:13">
      <c r="B327" s="43"/>
      <c r="C327" s="43"/>
      <c r="E327" s="44" t="s">
        <v>7</v>
      </c>
      <c r="F327" s="44" t="s">
        <v>7</v>
      </c>
    </row>
    <row r="328" spans="1:13">
      <c r="A328" s="47"/>
      <c r="B328" s="129" t="s">
        <v>141</v>
      </c>
      <c r="C328" s="47"/>
      <c r="D328" s="47"/>
      <c r="E328" s="138" t="s">
        <v>169</v>
      </c>
      <c r="F328" s="138" t="s">
        <v>170</v>
      </c>
      <c r="G328" s="138" t="s">
        <v>171</v>
      </c>
      <c r="H328" s="138" t="s">
        <v>172</v>
      </c>
      <c r="I328" s="138" t="s">
        <v>173</v>
      </c>
      <c r="J328" s="138" t="s">
        <v>174</v>
      </c>
      <c r="K328" s="138" t="s">
        <v>175</v>
      </c>
      <c r="L328" s="138" t="s">
        <v>176</v>
      </c>
    </row>
    <row r="329" spans="1:13">
      <c r="B329" s="50" t="s">
        <v>150</v>
      </c>
      <c r="D329" s="43"/>
      <c r="E329" s="43">
        <f>(L313*$I$220)+L313</f>
        <v>0</v>
      </c>
      <c r="F329" s="43">
        <f t="shared" ref="F329:L329" si="79">(E329*$I$220)+E329</f>
        <v>0</v>
      </c>
      <c r="G329" s="43">
        <f>(F329*$I$220)+F329</f>
        <v>0</v>
      </c>
      <c r="H329" s="43">
        <f t="shared" si="79"/>
        <v>0</v>
      </c>
      <c r="I329" s="43">
        <f>(H329*$I$220)+H329</f>
        <v>0</v>
      </c>
      <c r="J329" s="43">
        <f t="shared" si="79"/>
        <v>0</v>
      </c>
      <c r="K329" s="43">
        <f t="shared" si="79"/>
        <v>0</v>
      </c>
      <c r="L329" s="43">
        <f t="shared" si="79"/>
        <v>0</v>
      </c>
    </row>
    <row r="330" spans="1:13">
      <c r="B330" s="50" t="s">
        <v>132</v>
      </c>
      <c r="E330" s="43">
        <f t="shared" ref="E330:L330" si="80">-(E329)*$I$223</f>
        <v>0</v>
      </c>
      <c r="F330" s="43">
        <f t="shared" si="80"/>
        <v>0</v>
      </c>
      <c r="G330" s="43">
        <f t="shared" si="80"/>
        <v>0</v>
      </c>
      <c r="H330" s="43">
        <f t="shared" si="80"/>
        <v>0</v>
      </c>
      <c r="I330" s="43">
        <f t="shared" si="80"/>
        <v>0</v>
      </c>
      <c r="J330" s="43">
        <f t="shared" si="80"/>
        <v>0</v>
      </c>
      <c r="K330" s="43">
        <f t="shared" si="80"/>
        <v>0</v>
      </c>
      <c r="L330" s="43">
        <f t="shared" si="80"/>
        <v>0</v>
      </c>
    </row>
    <row r="331" spans="1:13">
      <c r="B331" s="50" t="s">
        <v>133</v>
      </c>
      <c r="D331" s="43"/>
      <c r="E331" s="43">
        <f t="shared" ref="E331:L331" si="81">E329+E330</f>
        <v>0</v>
      </c>
      <c r="F331" s="43">
        <f t="shared" si="81"/>
        <v>0</v>
      </c>
      <c r="G331" s="43">
        <f t="shared" si="81"/>
        <v>0</v>
      </c>
      <c r="H331" s="43">
        <f t="shared" si="81"/>
        <v>0</v>
      </c>
      <c r="I331" s="43">
        <f t="shared" si="81"/>
        <v>0</v>
      </c>
      <c r="J331" s="43">
        <f t="shared" si="81"/>
        <v>0</v>
      </c>
      <c r="K331" s="43">
        <f t="shared" si="81"/>
        <v>0</v>
      </c>
      <c r="L331" s="43">
        <f t="shared" si="81"/>
        <v>0</v>
      </c>
    </row>
    <row r="332" spans="1:13">
      <c r="B332" s="50" t="s">
        <v>134</v>
      </c>
      <c r="E332" s="43">
        <f>(L316)*$I$222+L316</f>
        <v>0</v>
      </c>
      <c r="F332" s="43">
        <f t="shared" ref="F332:L332" si="82">(E332)*$I$222+E332</f>
        <v>0</v>
      </c>
      <c r="G332" s="43">
        <f t="shared" si="82"/>
        <v>0</v>
      </c>
      <c r="H332" s="43">
        <f t="shared" si="82"/>
        <v>0</v>
      </c>
      <c r="I332" s="43">
        <f t="shared" si="82"/>
        <v>0</v>
      </c>
      <c r="J332" s="43">
        <f t="shared" si="82"/>
        <v>0</v>
      </c>
      <c r="K332" s="43">
        <f t="shared" si="82"/>
        <v>0</v>
      </c>
      <c r="L332" s="43">
        <f t="shared" si="82"/>
        <v>0</v>
      </c>
    </row>
    <row r="333" spans="1:13">
      <c r="B333" s="50" t="s">
        <v>151</v>
      </c>
      <c r="E333" s="43">
        <f>L317+(L317*$I$222)</f>
        <v>0</v>
      </c>
      <c r="F333" s="43">
        <f t="shared" ref="F333:L333" si="83">E333+(E333*$I$222)</f>
        <v>0</v>
      </c>
      <c r="G333" s="43">
        <f>F333+(F333*$I$222)</f>
        <v>0</v>
      </c>
      <c r="H333" s="43">
        <f t="shared" si="83"/>
        <v>0</v>
      </c>
      <c r="I333" s="43">
        <f>H333+(H333*$I$222)</f>
        <v>0</v>
      </c>
      <c r="J333" s="43">
        <f t="shared" si="83"/>
        <v>0</v>
      </c>
      <c r="K333" s="43">
        <f t="shared" si="83"/>
        <v>0</v>
      </c>
      <c r="L333" s="43">
        <f t="shared" si="83"/>
        <v>0</v>
      </c>
    </row>
    <row r="334" spans="1:13">
      <c r="B334" s="50" t="s">
        <v>152</v>
      </c>
      <c r="E334" s="43">
        <f>L318*1.03</f>
        <v>0</v>
      </c>
      <c r="F334" s="70">
        <f t="shared" ref="F334:L334" si="84">E334*1.03</f>
        <v>0</v>
      </c>
      <c r="G334" s="70">
        <f>F334*1.03</f>
        <v>0</v>
      </c>
      <c r="H334" s="70">
        <f t="shared" si="84"/>
        <v>0</v>
      </c>
      <c r="I334" s="70">
        <f>H334*1.03</f>
        <v>0</v>
      </c>
      <c r="J334" s="43">
        <f t="shared" si="84"/>
        <v>0</v>
      </c>
      <c r="K334" s="43">
        <f t="shared" si="84"/>
        <v>0</v>
      </c>
      <c r="L334" s="43">
        <f t="shared" si="84"/>
        <v>0</v>
      </c>
    </row>
    <row r="335" spans="1:13">
      <c r="A335" s="44" t="s">
        <v>136</v>
      </c>
      <c r="E335" s="43">
        <f t="shared" ref="E335:L335" si="85">(E331+E332+E333+E334)</f>
        <v>0</v>
      </c>
      <c r="F335" s="43">
        <f t="shared" si="85"/>
        <v>0</v>
      </c>
      <c r="G335" s="43">
        <f t="shared" si="85"/>
        <v>0</v>
      </c>
      <c r="H335" s="43">
        <f t="shared" si="85"/>
        <v>0</v>
      </c>
      <c r="I335" s="43">
        <f t="shared" si="85"/>
        <v>0</v>
      </c>
      <c r="J335" s="43">
        <f t="shared" si="85"/>
        <v>0</v>
      </c>
      <c r="K335" s="43">
        <f t="shared" si="85"/>
        <v>0</v>
      </c>
      <c r="L335" s="43">
        <f t="shared" si="85"/>
        <v>0</v>
      </c>
    </row>
    <row r="336" spans="1:13">
      <c r="B336" s="44" t="s">
        <v>137</v>
      </c>
      <c r="C336" s="50"/>
      <c r="G336" s="43"/>
      <c r="H336" s="43"/>
      <c r="I336" s="43"/>
      <c r="J336" s="43"/>
      <c r="K336" s="43"/>
      <c r="L336" s="43"/>
    </row>
    <row r="337" spans="1:13">
      <c r="C337" s="312" t="s">
        <v>138</v>
      </c>
      <c r="D337" s="313"/>
      <c r="E337" s="70">
        <f t="shared" ref="E337:L337" si="86">-$G$162</f>
        <v>0</v>
      </c>
      <c r="F337" s="70">
        <f t="shared" si="86"/>
        <v>0</v>
      </c>
      <c r="G337" s="70">
        <f t="shared" si="86"/>
        <v>0</v>
      </c>
      <c r="H337" s="70">
        <f t="shared" si="86"/>
        <v>0</v>
      </c>
      <c r="I337" s="70">
        <f t="shared" si="86"/>
        <v>0</v>
      </c>
      <c r="J337" s="70">
        <f t="shared" si="86"/>
        <v>0</v>
      </c>
      <c r="K337" s="70">
        <f t="shared" si="86"/>
        <v>0</v>
      </c>
      <c r="L337" s="70">
        <f t="shared" si="86"/>
        <v>0</v>
      </c>
      <c r="M337" s="139">
        <f>M273+M289+M305+M321+SUM(E337:L337)</f>
        <v>0</v>
      </c>
    </row>
    <row r="338" spans="1:13">
      <c r="C338" s="312" t="s">
        <v>139</v>
      </c>
      <c r="D338" s="313"/>
      <c r="E338" s="70">
        <f t="shared" ref="E338:L338" si="87">-$H$162</f>
        <v>0</v>
      </c>
      <c r="F338" s="70">
        <f t="shared" si="87"/>
        <v>0</v>
      </c>
      <c r="G338" s="70">
        <f t="shared" si="87"/>
        <v>0</v>
      </c>
      <c r="H338" s="70">
        <f t="shared" si="87"/>
        <v>0</v>
      </c>
      <c r="I338" s="70">
        <f t="shared" si="87"/>
        <v>0</v>
      </c>
      <c r="J338" s="70">
        <f t="shared" si="87"/>
        <v>0</v>
      </c>
      <c r="K338" s="70">
        <f t="shared" si="87"/>
        <v>0</v>
      </c>
      <c r="L338" s="70">
        <f t="shared" si="87"/>
        <v>0</v>
      </c>
      <c r="M338" s="139">
        <f>M274+M290+M306+M322+SUM(E338:L338)</f>
        <v>0</v>
      </c>
    </row>
    <row r="339" spans="1:13">
      <c r="C339" s="312" t="s">
        <v>308</v>
      </c>
      <c r="D339" s="313"/>
      <c r="E339" s="70">
        <f t="shared" ref="E339:L339" si="88">-$I$162</f>
        <v>0</v>
      </c>
      <c r="F339" s="70">
        <f t="shared" si="88"/>
        <v>0</v>
      </c>
      <c r="G339" s="70">
        <f t="shared" si="88"/>
        <v>0</v>
      </c>
      <c r="H339" s="70">
        <f t="shared" si="88"/>
        <v>0</v>
      </c>
      <c r="I339" s="70">
        <f t="shared" si="88"/>
        <v>0</v>
      </c>
      <c r="J339" s="70">
        <f t="shared" si="88"/>
        <v>0</v>
      </c>
      <c r="K339" s="70">
        <f t="shared" si="88"/>
        <v>0</v>
      </c>
      <c r="L339" s="70">
        <f t="shared" si="88"/>
        <v>0</v>
      </c>
      <c r="M339" s="139">
        <f>M275+M291+M307+M323+(E339+F339+G339+H339+I339+J339+K339+L339)</f>
        <v>0</v>
      </c>
    </row>
    <row r="340" spans="1:13">
      <c r="C340" s="50" t="s">
        <v>511</v>
      </c>
      <c r="E340" s="70">
        <f>-$J$162</f>
        <v>0</v>
      </c>
      <c r="F340" s="70">
        <f t="shared" ref="F340:L340" si="89">-$J$162</f>
        <v>0</v>
      </c>
      <c r="G340" s="70">
        <f t="shared" si="89"/>
        <v>0</v>
      </c>
      <c r="H340" s="70">
        <f t="shared" si="89"/>
        <v>0</v>
      </c>
      <c r="I340" s="70">
        <f t="shared" si="89"/>
        <v>0</v>
      </c>
      <c r="J340" s="70">
        <f t="shared" si="89"/>
        <v>0</v>
      </c>
      <c r="K340" s="70">
        <f t="shared" si="89"/>
        <v>0</v>
      </c>
      <c r="L340" s="70">
        <f t="shared" si="89"/>
        <v>0</v>
      </c>
      <c r="M340" s="139">
        <f>M276+M292+M308+M324+SUM(E340:L340)</f>
        <v>0</v>
      </c>
    </row>
    <row r="341" spans="1:13">
      <c r="A341" s="44" t="s">
        <v>140</v>
      </c>
      <c r="B341" s="43"/>
      <c r="C341" s="43"/>
      <c r="E341" s="43">
        <f t="shared" ref="E341:L341" si="90">E335+(E337+E338+E339)</f>
        <v>0</v>
      </c>
      <c r="F341" s="43">
        <f t="shared" si="90"/>
        <v>0</v>
      </c>
      <c r="G341" s="43">
        <f t="shared" si="90"/>
        <v>0</v>
      </c>
      <c r="H341" s="43">
        <f t="shared" si="90"/>
        <v>0</v>
      </c>
      <c r="I341" s="43">
        <f t="shared" si="90"/>
        <v>0</v>
      </c>
      <c r="J341" s="43">
        <f t="shared" si="90"/>
        <v>0</v>
      </c>
      <c r="K341" s="43">
        <f t="shared" si="90"/>
        <v>0</v>
      </c>
      <c r="L341" s="43">
        <f t="shared" si="90"/>
        <v>0</v>
      </c>
      <c r="M341" s="43"/>
    </row>
    <row r="342" spans="1:13">
      <c r="A342" s="44" t="s">
        <v>210</v>
      </c>
      <c r="B342" s="43"/>
      <c r="C342" s="43"/>
      <c r="E342" s="140" t="e">
        <f>E335/(-(E337+E338+E339))</f>
        <v>#DIV/0!</v>
      </c>
      <c r="F342" s="140" t="e">
        <f t="shared" ref="F342:L342" si="91">F335/(-(F337+F338+F339))</f>
        <v>#DIV/0!</v>
      </c>
      <c r="G342" s="140" t="e">
        <f t="shared" si="91"/>
        <v>#DIV/0!</v>
      </c>
      <c r="H342" s="140" t="e">
        <f t="shared" si="91"/>
        <v>#DIV/0!</v>
      </c>
      <c r="I342" s="140" t="e">
        <f t="shared" si="91"/>
        <v>#DIV/0!</v>
      </c>
      <c r="J342" s="140" t="e">
        <f t="shared" si="91"/>
        <v>#DIV/0!</v>
      </c>
      <c r="K342" s="140" t="e">
        <f t="shared" si="91"/>
        <v>#DIV/0!</v>
      </c>
      <c r="L342" s="140" t="e">
        <f t="shared" si="91"/>
        <v>#DIV/0!</v>
      </c>
      <c r="M342" s="43"/>
    </row>
    <row r="343" spans="1:13">
      <c r="B343" s="43"/>
      <c r="C343" s="43"/>
      <c r="E343" s="43"/>
      <c r="F343" s="43"/>
      <c r="G343" s="43"/>
      <c r="H343" s="43"/>
      <c r="I343" s="43"/>
      <c r="J343" s="43"/>
      <c r="L343" s="43"/>
    </row>
    <row r="344" spans="1:13">
      <c r="F344" s="69"/>
      <c r="G344" s="69"/>
      <c r="H344" s="69"/>
      <c r="I344" s="69"/>
      <c r="J344" s="69"/>
      <c r="L344" s="58"/>
      <c r="M344" s="58"/>
    </row>
    <row r="345" spans="1:13" ht="14" thickBot="1">
      <c r="A345" s="293" t="s">
        <v>524</v>
      </c>
      <c r="B345" s="293"/>
      <c r="C345" s="293"/>
      <c r="D345" s="294"/>
      <c r="E345" s="294"/>
      <c r="F345" s="294"/>
      <c r="G345" s="49"/>
      <c r="H345" s="49"/>
      <c r="I345" s="124"/>
      <c r="J345" s="124"/>
      <c r="K345" s="124"/>
      <c r="L345" s="124"/>
      <c r="M345" s="49"/>
    </row>
    <row r="346" spans="1:13">
      <c r="F346" s="142" t="s">
        <v>123</v>
      </c>
      <c r="G346" s="142" t="s">
        <v>124</v>
      </c>
      <c r="H346" s="142" t="s">
        <v>125</v>
      </c>
      <c r="I346" s="142" t="s">
        <v>126</v>
      </c>
      <c r="J346" s="142" t="s">
        <v>127</v>
      </c>
      <c r="K346" s="142" t="s">
        <v>128</v>
      </c>
      <c r="L346" s="142" t="s">
        <v>129</v>
      </c>
      <c r="M346" s="65" t="s">
        <v>130</v>
      </c>
    </row>
    <row r="347" spans="1:13">
      <c r="C347" s="44" t="s">
        <v>177</v>
      </c>
      <c r="F347" s="140" t="e">
        <f>E271/(-(E273+E274+E275))</f>
        <v>#DIV/0!</v>
      </c>
      <c r="G347" s="140" t="e">
        <f>F271/(-(F273+F274+F275))</f>
        <v>#DIV/0!</v>
      </c>
      <c r="H347" s="140" t="e">
        <f t="shared" ref="H347:M347" si="92">G271/(-(G273+G274+G275))</f>
        <v>#DIV/0!</v>
      </c>
      <c r="I347" s="140" t="e">
        <f>H271/(-(H273+H274+H275))</f>
        <v>#DIV/0!</v>
      </c>
      <c r="J347" s="140" t="e">
        <f t="shared" si="92"/>
        <v>#DIV/0!</v>
      </c>
      <c r="K347" s="140" t="e">
        <f t="shared" si="92"/>
        <v>#DIV/0!</v>
      </c>
      <c r="L347" s="140" t="e">
        <f t="shared" si="92"/>
        <v>#DIV/0!</v>
      </c>
      <c r="M347" s="140" t="e">
        <f t="shared" si="92"/>
        <v>#DIV/0!</v>
      </c>
    </row>
    <row r="348" spans="1:13">
      <c r="C348" s="44" t="s">
        <v>178</v>
      </c>
      <c r="F348" s="72" t="e">
        <f>(E277/$F$158)</f>
        <v>#DIV/0!</v>
      </c>
      <c r="G348" s="72" t="e">
        <f>(F277/$F$158)</f>
        <v>#DIV/0!</v>
      </c>
      <c r="H348" s="72" t="e">
        <f t="shared" ref="H348:M348" si="93">(G277/$F$158)</f>
        <v>#DIV/0!</v>
      </c>
      <c r="I348" s="72" t="e">
        <f>(H277/$F$158)</f>
        <v>#DIV/0!</v>
      </c>
      <c r="J348" s="72" t="e">
        <f t="shared" si="93"/>
        <v>#DIV/0!</v>
      </c>
      <c r="K348" s="72" t="e">
        <f t="shared" si="93"/>
        <v>#DIV/0!</v>
      </c>
      <c r="L348" s="72" t="e">
        <f t="shared" si="93"/>
        <v>#DIV/0!</v>
      </c>
      <c r="M348" s="72" t="e">
        <f t="shared" si="93"/>
        <v>#DIV/0!</v>
      </c>
    </row>
    <row r="349" spans="1:13">
      <c r="C349" s="44" t="s">
        <v>203</v>
      </c>
      <c r="F349" s="72" t="e">
        <f t="shared" ref="F349:M349" si="94">E277/($F$158+$J$158+$M$158+$K$158)</f>
        <v>#DIV/0!</v>
      </c>
      <c r="G349" s="72" t="e">
        <f>F277/($F$158+$J$158+$M$158+$K$158)</f>
        <v>#DIV/0!</v>
      </c>
      <c r="H349" s="72" t="e">
        <f t="shared" si="94"/>
        <v>#DIV/0!</v>
      </c>
      <c r="I349" s="72" t="e">
        <f t="shared" si="94"/>
        <v>#DIV/0!</v>
      </c>
      <c r="J349" s="72" t="e">
        <f t="shared" si="94"/>
        <v>#DIV/0!</v>
      </c>
      <c r="K349" s="72" t="e">
        <f t="shared" si="94"/>
        <v>#DIV/0!</v>
      </c>
      <c r="L349" s="72" t="e">
        <f t="shared" si="94"/>
        <v>#DIV/0!</v>
      </c>
      <c r="M349" s="72" t="e">
        <f t="shared" si="94"/>
        <v>#DIV/0!</v>
      </c>
    </row>
    <row r="350" spans="1:13">
      <c r="C350" s="44" t="s">
        <v>179</v>
      </c>
      <c r="F350" s="72" t="e">
        <f>(-(E268+E269+E270)/E267)</f>
        <v>#DIV/0!</v>
      </c>
      <c r="G350" s="72" t="e">
        <f>(-(F268+F269+F270)/F267)</f>
        <v>#DIV/0!</v>
      </c>
      <c r="H350" s="72" t="e">
        <f t="shared" ref="H350:M350" si="95">(-(G268+G269+G270)/G267)</f>
        <v>#DIV/0!</v>
      </c>
      <c r="I350" s="72" t="e">
        <f>(-(H268+H269+H270)/H267)</f>
        <v>#DIV/0!</v>
      </c>
      <c r="J350" s="72" t="e">
        <f t="shared" si="95"/>
        <v>#DIV/0!</v>
      </c>
      <c r="K350" s="72" t="e">
        <f t="shared" si="95"/>
        <v>#DIV/0!</v>
      </c>
      <c r="L350" s="72" t="e">
        <f t="shared" si="95"/>
        <v>#DIV/0!</v>
      </c>
      <c r="M350" s="72" t="e">
        <f t="shared" si="95"/>
        <v>#DIV/0!</v>
      </c>
    </row>
    <row r="351" spans="1:13">
      <c r="C351" s="44" t="s">
        <v>180</v>
      </c>
      <c r="F351" s="72" t="e">
        <f>-(E273+E274+E275)/E267</f>
        <v>#DIV/0!</v>
      </c>
      <c r="G351" s="72" t="e">
        <f>-(F273+F274+F275)/F267</f>
        <v>#DIV/0!</v>
      </c>
      <c r="H351" s="72" t="e">
        <f t="shared" ref="H351:M351" si="96">-(G273+G274+G275)/G267</f>
        <v>#DIV/0!</v>
      </c>
      <c r="I351" s="72" t="e">
        <f>-(H273+H274+H275)/H267</f>
        <v>#DIV/0!</v>
      </c>
      <c r="J351" s="72" t="e">
        <f>-(I273+I274+I275)/I267</f>
        <v>#DIV/0!</v>
      </c>
      <c r="K351" s="72" t="e">
        <f>-(J273+J274+J275)/J267</f>
        <v>#DIV/0!</v>
      </c>
      <c r="L351" s="72" t="e">
        <f t="shared" si="96"/>
        <v>#DIV/0!</v>
      </c>
      <c r="M351" s="72" t="e">
        <f t="shared" si="96"/>
        <v>#DIV/0!</v>
      </c>
    </row>
    <row r="352" spans="1:13">
      <c r="C352" s="44" t="s">
        <v>181</v>
      </c>
      <c r="F352" s="72" t="e">
        <f>-((E273+E274+E275)+(E268+E269+E270))/(E265)</f>
        <v>#DIV/0!</v>
      </c>
      <c r="G352" s="72" t="e">
        <f>-((F273+F274+F275)+(F268+F269+F270))/(F265)</f>
        <v>#DIV/0!</v>
      </c>
      <c r="H352" s="72" t="e">
        <f t="shared" ref="H352:M352" si="97">-((G273+G274+G275)+(G268+G269+G270))/(G265)</f>
        <v>#DIV/0!</v>
      </c>
      <c r="I352" s="72" t="e">
        <f>-((H273+H274+H275)+(H268+H269+H270))/(H265)</f>
        <v>#DIV/0!</v>
      </c>
      <c r="J352" s="72" t="e">
        <f>-((I273+I274+I275)+(I268+I269+I270))/(I265)</f>
        <v>#DIV/0!</v>
      </c>
      <c r="K352" s="72" t="e">
        <f>-((J273+J274+J275)+(J268+J269+J270))/(J265)</f>
        <v>#DIV/0!</v>
      </c>
      <c r="L352" s="72" t="e">
        <f t="shared" si="97"/>
        <v>#DIV/0!</v>
      </c>
      <c r="M352" s="72" t="e">
        <f t="shared" si="97"/>
        <v>#DIV/0!</v>
      </c>
    </row>
    <row r="353" spans="1:13">
      <c r="C353" s="44" t="s">
        <v>182</v>
      </c>
      <c r="F353" s="72" t="e">
        <f>(G158+H158+I158)/E25</f>
        <v>#DIV/0!</v>
      </c>
      <c r="G353" s="43"/>
      <c r="H353" s="43"/>
      <c r="I353" s="43"/>
      <c r="J353" s="43"/>
      <c r="K353" s="43"/>
      <c r="L353" s="43"/>
    </row>
    <row r="354" spans="1:13">
      <c r="C354" s="44" t="s">
        <v>321</v>
      </c>
      <c r="F354" s="72" t="e">
        <f>(F153-(F39+F50+F66+F73+F100))/F153</f>
        <v>#DIV/0!</v>
      </c>
      <c r="G354" s="245">
        <f>F153-(F39+F50+F66+F73+F100)</f>
        <v>0</v>
      </c>
      <c r="H354" s="43"/>
      <c r="I354" s="86" t="s">
        <v>320</v>
      </c>
      <c r="J354" s="245">
        <f>F50+F66+F73+F100</f>
        <v>0</v>
      </c>
      <c r="K354" s="43"/>
      <c r="L354" s="43"/>
    </row>
    <row r="355" spans="1:13">
      <c r="F355" s="43"/>
      <c r="G355" s="43" t="s">
        <v>7</v>
      </c>
      <c r="H355" s="44" t="s">
        <v>7</v>
      </c>
      <c r="I355" s="43" t="s">
        <v>7</v>
      </c>
      <c r="J355" s="43"/>
      <c r="K355" s="43"/>
      <c r="L355" s="43"/>
    </row>
    <row r="356" spans="1:13">
      <c r="F356" s="43"/>
      <c r="G356" s="43"/>
      <c r="I356" s="43"/>
      <c r="J356" s="43"/>
      <c r="K356" s="43"/>
      <c r="L356" s="43"/>
    </row>
    <row r="357" spans="1:13" ht="14" thickBot="1">
      <c r="A357" s="194" t="s">
        <v>334</v>
      </c>
      <c r="B357" s="49"/>
      <c r="C357" s="49"/>
      <c r="D357" s="49"/>
      <c r="E357" s="49"/>
      <c r="F357" s="124"/>
      <c r="G357" s="124"/>
      <c r="H357" s="124"/>
      <c r="I357" s="124"/>
      <c r="J357" s="124"/>
      <c r="K357" s="43"/>
      <c r="L357" s="43"/>
    </row>
    <row r="358" spans="1:13">
      <c r="I358" s="48" t="s">
        <v>326</v>
      </c>
      <c r="J358" s="48" t="s">
        <v>497</v>
      </c>
      <c r="L358" s="43"/>
    </row>
    <row r="359" spans="1:13">
      <c r="C359" s="47" t="s">
        <v>335</v>
      </c>
      <c r="D359" s="47"/>
      <c r="E359" s="47"/>
      <c r="F359" s="47"/>
      <c r="G359" s="47"/>
      <c r="H359" s="47"/>
      <c r="I359" s="65" t="s">
        <v>328</v>
      </c>
      <c r="J359" s="65" t="s">
        <v>327</v>
      </c>
    </row>
    <row r="360" spans="1:13">
      <c r="C360" s="329" t="s">
        <v>319</v>
      </c>
      <c r="D360" s="329"/>
      <c r="E360" s="329"/>
      <c r="F360" s="329"/>
      <c r="G360" s="329"/>
      <c r="H360" s="313"/>
      <c r="I360" s="295" t="e">
        <f>(F142)/(E25-(F142))</f>
        <v>#DIV/0!</v>
      </c>
      <c r="J360" s="295" t="e">
        <f>(F142)/(L183-(F142))</f>
        <v>#DIV/0!</v>
      </c>
      <c r="K360" s="296" t="s">
        <v>493</v>
      </c>
      <c r="L360" s="246" t="s">
        <v>494</v>
      </c>
      <c r="M360" s="297">
        <v>0.15</v>
      </c>
    </row>
    <row r="361" spans="1:13">
      <c r="C361" s="313" t="s">
        <v>339</v>
      </c>
      <c r="D361" s="313"/>
      <c r="E361" s="313"/>
      <c r="F361" s="313"/>
      <c r="G361" s="313"/>
      <c r="H361" s="313"/>
      <c r="I361" s="67" t="e">
        <f>(F59+F142)/(E25-(F59+F142))</f>
        <v>#DIV/0!</v>
      </c>
      <c r="J361" s="67" t="e">
        <f>(F59+F142)/(L183-(F59+F142))</f>
        <v>#DIV/0!</v>
      </c>
      <c r="K361" s="44" t="s">
        <v>216</v>
      </c>
      <c r="L361" s="246" t="s">
        <v>495</v>
      </c>
      <c r="M361" s="297">
        <v>0.12</v>
      </c>
    </row>
    <row r="362" spans="1:13" ht="13.25" customHeight="1">
      <c r="C362" s="313" t="s">
        <v>324</v>
      </c>
      <c r="D362" s="313"/>
      <c r="E362" s="313"/>
      <c r="F362" s="313"/>
      <c r="G362" s="313"/>
      <c r="H362" s="313"/>
      <c r="I362" s="67" t="e">
        <f>(F58)/J354</f>
        <v>#DIV/0!</v>
      </c>
      <c r="J362" s="67"/>
      <c r="L362" s="246" t="s">
        <v>496</v>
      </c>
      <c r="M362" s="297">
        <v>0.1</v>
      </c>
    </row>
    <row r="363" spans="1:13" ht="13.25" customHeight="1">
      <c r="C363" s="313" t="s">
        <v>323</v>
      </c>
      <c r="D363" s="313"/>
      <c r="E363" s="313"/>
      <c r="F363" s="313"/>
      <c r="G363" s="313"/>
      <c r="H363" s="313"/>
      <c r="I363" s="67" t="e">
        <f>(F59)/J354</f>
        <v>#DIV/0!</v>
      </c>
      <c r="J363" s="67"/>
      <c r="L363" s="246" t="s">
        <v>493</v>
      </c>
      <c r="M363" s="298">
        <v>1000000</v>
      </c>
    </row>
    <row r="364" spans="1:13" ht="13.25" customHeight="1">
      <c r="C364" s="313" t="s">
        <v>322</v>
      </c>
      <c r="D364" s="313"/>
      <c r="E364" s="313"/>
      <c r="F364" s="313"/>
      <c r="G364" s="313"/>
      <c r="H364" s="313"/>
      <c r="I364" s="67" t="e">
        <f>(F60)/J354</f>
        <v>#DIV/0!</v>
      </c>
      <c r="J364" s="67"/>
    </row>
    <row r="365" spans="1:13" ht="13.25" customHeight="1">
      <c r="C365" s="313" t="s">
        <v>386</v>
      </c>
      <c r="D365" s="313"/>
      <c r="E365" s="313"/>
      <c r="F365" s="313"/>
      <c r="G365" s="313"/>
      <c r="H365" s="313"/>
      <c r="I365" s="67" t="e">
        <f>(F141)/(E25-(F141))</f>
        <v>#DIV/0!</v>
      </c>
      <c r="J365" s="67" t="e">
        <f>(F141)/(L183-(F141))</f>
        <v>#DIV/0!</v>
      </c>
      <c r="K365" s="44" t="s">
        <v>329</v>
      </c>
    </row>
    <row r="366" spans="1:13" ht="13.25" customHeight="1"/>
    <row r="367" spans="1:13">
      <c r="C367" s="313" t="s">
        <v>183</v>
      </c>
      <c r="D367" s="313"/>
      <c r="E367" s="313"/>
      <c r="F367" s="104" t="s">
        <v>184</v>
      </c>
      <c r="G367" s="105"/>
      <c r="H367" s="105"/>
      <c r="I367" s="105"/>
    </row>
    <row r="368" spans="1:13">
      <c r="C368" s="313" t="s">
        <v>185</v>
      </c>
      <c r="D368" s="313"/>
      <c r="E368" s="313"/>
      <c r="F368" s="104" t="s">
        <v>241</v>
      </c>
      <c r="G368" s="105"/>
      <c r="H368" s="105"/>
      <c r="I368" s="105"/>
    </row>
    <row r="369" spans="1:12">
      <c r="E369" s="105"/>
      <c r="F369" s="105"/>
      <c r="G369" s="105"/>
      <c r="H369" s="105"/>
      <c r="I369" s="105"/>
    </row>
    <row r="370" spans="1:12" ht="14" thickBot="1">
      <c r="A370" s="141" t="s">
        <v>186</v>
      </c>
      <c r="B370" s="141"/>
      <c r="C370" s="141"/>
      <c r="D370" s="141"/>
      <c r="E370" s="143"/>
      <c r="F370" s="141"/>
      <c r="G370" s="141"/>
      <c r="H370" s="141"/>
      <c r="I370" s="141"/>
      <c r="J370" s="141"/>
      <c r="K370" s="141"/>
    </row>
    <row r="371" spans="1:12" ht="14" thickTop="1"/>
    <row r="372" spans="1:12">
      <c r="C372" s="313" t="s">
        <v>287</v>
      </c>
      <c r="D372" s="313"/>
      <c r="E372" s="313"/>
      <c r="F372" s="313"/>
      <c r="G372" s="313"/>
      <c r="H372" s="276">
        <f>E25-H395</f>
        <v>0</v>
      </c>
      <c r="J372" s="299">
        <f>E25</f>
        <v>0</v>
      </c>
      <c r="K372" s="145" t="s">
        <v>289</v>
      </c>
      <c r="L372" s="146"/>
    </row>
    <row r="373" spans="1:12">
      <c r="H373" s="43"/>
    </row>
    <row r="374" spans="1:12">
      <c r="C374" s="313" t="s">
        <v>187</v>
      </c>
      <c r="D374" s="313"/>
      <c r="E374" s="313"/>
      <c r="F374" s="313"/>
      <c r="G374" s="313"/>
      <c r="H374" s="43"/>
    </row>
    <row r="375" spans="1:12">
      <c r="D375" s="313" t="s">
        <v>525</v>
      </c>
      <c r="E375" s="313"/>
      <c r="F375" s="313"/>
      <c r="G375" s="43">
        <f>F34</f>
        <v>0</v>
      </c>
      <c r="H375" s="147"/>
    </row>
    <row r="376" spans="1:12">
      <c r="D376" s="44" t="s">
        <v>526</v>
      </c>
      <c r="G376" s="43">
        <f>F43</f>
        <v>0</v>
      </c>
      <c r="H376" s="147"/>
    </row>
    <row r="377" spans="1:12">
      <c r="D377" s="313" t="s">
        <v>527</v>
      </c>
      <c r="E377" s="313"/>
      <c r="F377" s="313"/>
      <c r="G377" s="43">
        <f>F57</f>
        <v>0</v>
      </c>
      <c r="H377" s="147"/>
    </row>
    <row r="378" spans="1:12">
      <c r="D378" s="313" t="s">
        <v>528</v>
      </c>
      <c r="E378" s="313"/>
      <c r="F378" s="313"/>
      <c r="G378" s="43">
        <f>K158</f>
        <v>0</v>
      </c>
      <c r="H378" s="147"/>
    </row>
    <row r="379" spans="1:12">
      <c r="D379" s="313" t="s">
        <v>529</v>
      </c>
      <c r="E379" s="313"/>
      <c r="F379" s="313"/>
      <c r="G379" s="43">
        <f>L158</f>
        <v>0</v>
      </c>
      <c r="H379" s="148"/>
    </row>
    <row r="380" spans="1:12">
      <c r="D380" s="312" t="s">
        <v>530</v>
      </c>
      <c r="E380" s="312"/>
      <c r="F380" s="312"/>
      <c r="G380" s="43">
        <f>(F92+F98)</f>
        <v>0</v>
      </c>
      <c r="H380" s="147"/>
    </row>
    <row r="381" spans="1:12">
      <c r="D381" s="44" t="s">
        <v>531</v>
      </c>
      <c r="G381" s="43">
        <f>F112</f>
        <v>0</v>
      </c>
      <c r="H381" s="147"/>
    </row>
    <row r="382" spans="1:12">
      <c r="D382" s="312" t="s">
        <v>532</v>
      </c>
      <c r="E382" s="312"/>
      <c r="F382" s="312"/>
      <c r="G382" s="43">
        <f>F119</f>
        <v>0</v>
      </c>
      <c r="H382" s="147"/>
    </row>
    <row r="383" spans="1:12">
      <c r="D383" s="312" t="s">
        <v>533</v>
      </c>
      <c r="E383" s="312"/>
      <c r="F383" s="312"/>
      <c r="G383" s="43">
        <f>F120</f>
        <v>0</v>
      </c>
      <c r="H383" s="147"/>
    </row>
    <row r="384" spans="1:12">
      <c r="D384" s="312" t="s">
        <v>534</v>
      </c>
      <c r="E384" s="312"/>
      <c r="F384" s="312"/>
      <c r="G384" s="43">
        <f>F121</f>
        <v>0</v>
      </c>
      <c r="H384" s="147"/>
    </row>
    <row r="385" spans="3:13">
      <c r="D385" s="313" t="s">
        <v>535</v>
      </c>
      <c r="E385" s="313"/>
      <c r="F385" s="313"/>
      <c r="G385" s="43">
        <f>F134</f>
        <v>0</v>
      </c>
      <c r="H385" s="147"/>
    </row>
    <row r="386" spans="3:13">
      <c r="D386" s="313" t="s">
        <v>536</v>
      </c>
      <c r="E386" s="313"/>
      <c r="F386" s="313"/>
      <c r="G386" s="43">
        <f>F151</f>
        <v>0</v>
      </c>
      <c r="H386" s="147"/>
      <c r="J386" s="148"/>
      <c r="K386" s="148"/>
      <c r="L386" s="148"/>
    </row>
    <row r="387" spans="3:13">
      <c r="D387" s="50" t="s">
        <v>363</v>
      </c>
      <c r="E387" s="50"/>
      <c r="F387" s="50"/>
      <c r="G387" s="43">
        <v>0</v>
      </c>
      <c r="H387" s="147"/>
    </row>
    <row r="388" spans="3:13">
      <c r="D388" s="50" t="s">
        <v>363</v>
      </c>
      <c r="E388" s="50"/>
      <c r="F388" s="50"/>
      <c r="G388" s="43">
        <v>0</v>
      </c>
      <c r="H388" s="147"/>
    </row>
    <row r="389" spans="3:13">
      <c r="D389" s="44" t="s">
        <v>363</v>
      </c>
      <c r="G389" s="70">
        <v>0</v>
      </c>
      <c r="H389" s="147"/>
    </row>
    <row r="390" spans="3:13">
      <c r="D390" s="313" t="s">
        <v>363</v>
      </c>
      <c r="E390" s="313"/>
      <c r="F390" s="313"/>
      <c r="G390" s="43">
        <v>0</v>
      </c>
      <c r="H390" s="147"/>
    </row>
    <row r="391" spans="3:13">
      <c r="D391" s="313" t="s">
        <v>43</v>
      </c>
      <c r="E391" s="313"/>
      <c r="F391" s="313"/>
      <c r="G391" s="313"/>
      <c r="H391" s="276">
        <f>SUM(G375:G390)</f>
        <v>0</v>
      </c>
    </row>
    <row r="392" spans="3:13">
      <c r="H392" s="43"/>
    </row>
    <row r="393" spans="3:13">
      <c r="C393" s="313" t="s">
        <v>290</v>
      </c>
      <c r="D393" s="313"/>
      <c r="E393" s="313"/>
      <c r="F393" s="313"/>
      <c r="G393" s="313"/>
      <c r="H393" s="166">
        <f>H372-H391</f>
        <v>0</v>
      </c>
    </row>
    <row r="394" spans="3:13">
      <c r="H394" s="43"/>
    </row>
    <row r="395" spans="3:13">
      <c r="C395" s="313" t="s">
        <v>288</v>
      </c>
      <c r="D395" s="313"/>
      <c r="E395" s="313"/>
      <c r="F395" s="313"/>
      <c r="G395" s="313"/>
      <c r="H395" s="276">
        <f>SUM(F138:F141)</f>
        <v>0</v>
      </c>
      <c r="I395" s="149"/>
      <c r="J395" s="150"/>
      <c r="K395" s="67"/>
    </row>
    <row r="396" spans="3:13">
      <c r="H396" s="43"/>
      <c r="J396" s="150"/>
    </row>
    <row r="397" spans="3:13">
      <c r="C397" s="313" t="s">
        <v>190</v>
      </c>
      <c r="D397" s="313"/>
      <c r="E397" s="313"/>
      <c r="F397" s="313"/>
      <c r="G397" s="313"/>
      <c r="H397" s="245">
        <f>H393+H395</f>
        <v>0</v>
      </c>
      <c r="J397" s="150"/>
    </row>
    <row r="398" spans="3:13">
      <c r="H398" s="43"/>
    </row>
    <row r="399" spans="3:13">
      <c r="C399" s="313" t="s">
        <v>191</v>
      </c>
      <c r="D399" s="313"/>
      <c r="E399" s="313"/>
      <c r="F399" s="313"/>
      <c r="G399" s="313"/>
      <c r="H399" s="300" t="e">
        <f>L15</f>
        <v>#DIV/0!</v>
      </c>
    </row>
    <row r="400" spans="3:13">
      <c r="H400" s="67"/>
      <c r="J400" s="347" t="s">
        <v>292</v>
      </c>
      <c r="K400" s="313"/>
      <c r="L400" s="313"/>
      <c r="M400" s="313"/>
    </row>
    <row r="401" spans="3:14">
      <c r="C401" s="246" t="s">
        <v>516</v>
      </c>
      <c r="D401" s="246"/>
      <c r="E401" s="246"/>
      <c r="F401" s="246"/>
      <c r="G401" s="305">
        <v>1</v>
      </c>
      <c r="H401" s="230" t="e">
        <f>H399*G401</f>
        <v>#DIV/0!</v>
      </c>
      <c r="J401" s="313" t="s">
        <v>213</v>
      </c>
      <c r="K401" s="313"/>
      <c r="L401" s="313"/>
      <c r="M401" s="313"/>
    </row>
    <row r="402" spans="3:14">
      <c r="H402" s="43"/>
      <c r="J402" s="152" t="s">
        <v>211</v>
      </c>
      <c r="K402" s="46"/>
      <c r="L402" s="152" t="s">
        <v>212</v>
      </c>
    </row>
    <row r="403" spans="3:14">
      <c r="C403" s="313" t="s">
        <v>192</v>
      </c>
      <c r="D403" s="313"/>
      <c r="E403" s="313"/>
      <c r="F403" s="313"/>
      <c r="G403" s="313"/>
      <c r="H403" s="301" t="e">
        <f>H397*H401</f>
        <v>#DIV/0!</v>
      </c>
      <c r="J403" s="153">
        <v>0</v>
      </c>
      <c r="L403" s="277" t="e">
        <f>H403-J403</f>
        <v>#DIV/0!</v>
      </c>
    </row>
    <row r="404" spans="3:14">
      <c r="I404" s="48"/>
      <c r="J404" s="89"/>
      <c r="L404" s="89"/>
    </row>
    <row r="405" spans="3:14">
      <c r="C405" s="313" t="s">
        <v>193</v>
      </c>
      <c r="D405" s="313"/>
      <c r="E405" s="313"/>
      <c r="F405" s="313"/>
      <c r="G405" s="313"/>
      <c r="H405" s="151">
        <f>L16</f>
        <v>0.09</v>
      </c>
      <c r="I405" s="56"/>
      <c r="J405" s="154">
        <v>0.04</v>
      </c>
      <c r="L405" s="154">
        <v>0.09</v>
      </c>
    </row>
    <row r="406" spans="3:14">
      <c r="J406" s="126">
        <f>J403*J405</f>
        <v>0</v>
      </c>
      <c r="L406" s="302" t="e">
        <f>L403*L405</f>
        <v>#DIV/0!</v>
      </c>
    </row>
    <row r="407" spans="3:14">
      <c r="C407" s="313" t="s">
        <v>194</v>
      </c>
      <c r="D407" s="313"/>
      <c r="E407" s="313"/>
      <c r="F407" s="313"/>
      <c r="G407" s="313"/>
      <c r="H407" s="303" t="e">
        <f>H403*H405</f>
        <v>#DIV/0!</v>
      </c>
      <c r="J407" s="126"/>
      <c r="K407" s="304" t="e">
        <f>J406+L406</f>
        <v>#DIV/0!</v>
      </c>
      <c r="L407" s="46"/>
      <c r="M407" s="46"/>
      <c r="N407" s="46"/>
    </row>
    <row r="408" spans="3:14">
      <c r="G408" s="47"/>
      <c r="H408" s="144"/>
      <c r="I408" s="47"/>
      <c r="J408" s="126" t="s">
        <v>7</v>
      </c>
      <c r="K408" s="334" t="s">
        <v>242</v>
      </c>
      <c r="L408" s="312"/>
      <c r="M408" s="312"/>
      <c r="N408" s="312"/>
    </row>
    <row r="409" spans="3:14">
      <c r="C409" s="313" t="s">
        <v>291</v>
      </c>
      <c r="D409" s="313"/>
      <c r="E409" s="313"/>
      <c r="F409" s="313"/>
      <c r="G409" s="313"/>
      <c r="H409" s="166">
        <f>E25</f>
        <v>0</v>
      </c>
      <c r="J409" s="67" t="s">
        <v>7</v>
      </c>
    </row>
    <row r="410" spans="3:14">
      <c r="H410" s="43"/>
    </row>
    <row r="411" spans="3:14">
      <c r="C411" s="313" t="s">
        <v>195</v>
      </c>
      <c r="D411" s="313"/>
      <c r="E411" s="313"/>
      <c r="F411" s="313"/>
      <c r="G411" s="313"/>
      <c r="H411" s="276">
        <f>F158+G158+H158+I158+J158+K158+L158</f>
        <v>0</v>
      </c>
      <c r="J411" s="150"/>
      <c r="L411" s="150"/>
    </row>
    <row r="412" spans="3:14">
      <c r="H412" s="43"/>
    </row>
    <row r="413" spans="3:14">
      <c r="C413" s="313" t="s">
        <v>196</v>
      </c>
      <c r="D413" s="313"/>
      <c r="E413" s="313"/>
      <c r="F413" s="313"/>
      <c r="G413" s="313"/>
      <c r="H413" s="166">
        <f>H409-H411</f>
        <v>0</v>
      </c>
    </row>
    <row r="414" spans="3:14">
      <c r="H414" s="43"/>
    </row>
    <row r="415" spans="3:14" ht="14" thickBot="1">
      <c r="C415" s="313" t="s">
        <v>197</v>
      </c>
      <c r="D415" s="313"/>
      <c r="E415" s="313"/>
      <c r="F415" s="313"/>
      <c r="G415" s="313"/>
      <c r="H415" s="306">
        <f>L21</f>
        <v>0</v>
      </c>
    </row>
    <row r="416" spans="3:14" ht="14" thickTop="1">
      <c r="H416" s="43"/>
    </row>
    <row r="417" spans="3:12">
      <c r="C417" s="313" t="s">
        <v>198</v>
      </c>
      <c r="D417" s="313"/>
      <c r="E417" s="313"/>
      <c r="F417" s="313"/>
      <c r="G417" s="313"/>
      <c r="H417" s="307" t="e">
        <f>(H413/H415)/10</f>
        <v>#DIV/0!</v>
      </c>
      <c r="J417" s="8" t="s">
        <v>389</v>
      </c>
      <c r="L417" s="8" t="s">
        <v>348</v>
      </c>
    </row>
    <row r="418" spans="3:12">
      <c r="J418" s="9" t="s">
        <v>390</v>
      </c>
      <c r="L418" s="9" t="s">
        <v>313</v>
      </c>
    </row>
    <row r="419" spans="3:12">
      <c r="C419" s="331" t="s">
        <v>391</v>
      </c>
      <c r="D419" s="332"/>
      <c r="E419" s="332"/>
      <c r="F419" s="332"/>
      <c r="G419" s="332"/>
      <c r="H419" s="308" t="e">
        <f>IF(H407&lt;H417,H407,H417)</f>
        <v>#DIV/0!</v>
      </c>
      <c r="J419" s="309"/>
      <c r="L419" s="10">
        <f>M11</f>
        <v>0</v>
      </c>
    </row>
    <row r="420" spans="3:12" ht="12" customHeight="1"/>
    <row r="421" spans="3:12" ht="12" customHeight="1">
      <c r="E421" s="105"/>
    </row>
    <row r="422" spans="3:12" ht="12" customHeight="1">
      <c r="C422" s="313" t="s">
        <v>199</v>
      </c>
      <c r="D422" s="313"/>
      <c r="E422" s="313"/>
      <c r="F422" s="313"/>
      <c r="G422" s="313"/>
      <c r="H422" s="310" t="e">
        <f>H419*10*(H415)</f>
        <v>#DIV/0!</v>
      </c>
    </row>
    <row r="423" spans="3:12" ht="12" customHeight="1"/>
    <row r="424" spans="3:12" ht="12" customHeight="1"/>
    <row r="425" spans="3:12" ht="12" customHeight="1"/>
    <row r="426" spans="3:12" ht="12" customHeight="1"/>
    <row r="427" spans="3:12" ht="12" customHeight="1"/>
    <row r="428" spans="3:12" ht="12" customHeight="1"/>
    <row r="429" spans="3:12" ht="12" customHeight="1"/>
    <row r="430" spans="3:12" ht="12" customHeight="1"/>
    <row r="431" spans="3:12" ht="12" customHeight="1"/>
    <row r="432" spans="3:1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</sheetData>
  <mergeCells count="181">
    <mergeCell ref="F9:H9"/>
    <mergeCell ref="C362:H362"/>
    <mergeCell ref="C363:H363"/>
    <mergeCell ref="C339:D339"/>
    <mergeCell ref="C321:D321"/>
    <mergeCell ref="C322:D322"/>
    <mergeCell ref="C323:D323"/>
    <mergeCell ref="C337:D337"/>
    <mergeCell ref="A259:D259"/>
    <mergeCell ref="A258:D258"/>
    <mergeCell ref="B288:D288"/>
    <mergeCell ref="C306:D306"/>
    <mergeCell ref="C307:D307"/>
    <mergeCell ref="B272:D272"/>
    <mergeCell ref="C305:D305"/>
    <mergeCell ref="B320:D320"/>
    <mergeCell ref="B137:D137"/>
    <mergeCell ref="A196:D196"/>
    <mergeCell ref="A195:D195"/>
    <mergeCell ref="A182:D182"/>
    <mergeCell ref="A184:D184"/>
    <mergeCell ref="A189:D189"/>
    <mergeCell ref="B145:F145"/>
    <mergeCell ref="C181:D181"/>
    <mergeCell ref="J12:K12"/>
    <mergeCell ref="J11:K11"/>
    <mergeCell ref="J14:K14"/>
    <mergeCell ref="E11:G11"/>
    <mergeCell ref="B15:D15"/>
    <mergeCell ref="B13:D13"/>
    <mergeCell ref="B12:D12"/>
    <mergeCell ref="B25:D25"/>
    <mergeCell ref="B33:F33"/>
    <mergeCell ref="B20:D20"/>
    <mergeCell ref="J13:K13"/>
    <mergeCell ref="A9:E9"/>
    <mergeCell ref="J9:L9"/>
    <mergeCell ref="J27:L27"/>
    <mergeCell ref="J10:K10"/>
    <mergeCell ref="E10:F10"/>
    <mergeCell ref="E12:G12"/>
    <mergeCell ref="E13:G13"/>
    <mergeCell ref="B53:F53"/>
    <mergeCell ref="J400:M400"/>
    <mergeCell ref="D375:F375"/>
    <mergeCell ref="D377:F377"/>
    <mergeCell ref="D378:F378"/>
    <mergeCell ref="B211:D211"/>
    <mergeCell ref="A156:E156"/>
    <mergeCell ref="A185:D185"/>
    <mergeCell ref="A238:D238"/>
    <mergeCell ref="C338:D338"/>
    <mergeCell ref="D220:F220"/>
    <mergeCell ref="E14:G14"/>
    <mergeCell ref="E15:G15"/>
    <mergeCell ref="A31:E31"/>
    <mergeCell ref="B29:D29"/>
    <mergeCell ref="B11:D11"/>
    <mergeCell ref="B10:D10"/>
    <mergeCell ref="C417:G417"/>
    <mergeCell ref="C411:G411"/>
    <mergeCell ref="C409:G409"/>
    <mergeCell ref="B103:F103"/>
    <mergeCell ref="B88:F88"/>
    <mergeCell ref="B76:F76"/>
    <mergeCell ref="C397:G397"/>
    <mergeCell ref="C399:G399"/>
    <mergeCell ref="C403:G403"/>
    <mergeCell ref="D391:G391"/>
    <mergeCell ref="A155:E155"/>
    <mergeCell ref="C180:D180"/>
    <mergeCell ref="A225:G225"/>
    <mergeCell ref="A193:D193"/>
    <mergeCell ref="A194:D194"/>
    <mergeCell ref="D385:F385"/>
    <mergeCell ref="C372:G372"/>
    <mergeCell ref="C374:G374"/>
    <mergeCell ref="A245:D245"/>
    <mergeCell ref="A250:D250"/>
    <mergeCell ref="A249:D249"/>
    <mergeCell ref="A248:D248"/>
    <mergeCell ref="C289:D289"/>
    <mergeCell ref="A262:D262"/>
    <mergeCell ref="D223:F223"/>
    <mergeCell ref="A218:D218"/>
    <mergeCell ref="J401:M401"/>
    <mergeCell ref="K408:N408"/>
    <mergeCell ref="C413:G413"/>
    <mergeCell ref="C415:G415"/>
    <mergeCell ref="B69:F69"/>
    <mergeCell ref="D390:F390"/>
    <mergeCell ref="D379:F379"/>
    <mergeCell ref="D382:F382"/>
    <mergeCell ref="K214:M214"/>
    <mergeCell ref="A261:D261"/>
    <mergeCell ref="C367:E367"/>
    <mergeCell ref="C360:H360"/>
    <mergeCell ref="C361:H361"/>
    <mergeCell ref="A257:D257"/>
    <mergeCell ref="A255:D255"/>
    <mergeCell ref="C192:D192"/>
    <mergeCell ref="C206:D206"/>
    <mergeCell ref="C422:G422"/>
    <mergeCell ref="C419:G419"/>
    <mergeCell ref="A188:D188"/>
    <mergeCell ref="C178:D178"/>
    <mergeCell ref="C179:D179"/>
    <mergeCell ref="C393:G393"/>
    <mergeCell ref="D386:F386"/>
    <mergeCell ref="C405:G405"/>
    <mergeCell ref="C407:G407"/>
    <mergeCell ref="C395:G395"/>
    <mergeCell ref="D380:F380"/>
    <mergeCell ref="D383:F383"/>
    <mergeCell ref="D384:F384"/>
    <mergeCell ref="C364:H364"/>
    <mergeCell ref="C368:E368"/>
    <mergeCell ref="C365:H365"/>
    <mergeCell ref="A227:D227"/>
    <mergeCell ref="A228:D228"/>
    <mergeCell ref="A229:D229"/>
    <mergeCell ref="C274:D274"/>
    <mergeCell ref="D221:F221"/>
    <mergeCell ref="D222:F222"/>
    <mergeCell ref="B28:D28"/>
    <mergeCell ref="B19:D19"/>
    <mergeCell ref="B115:F115"/>
    <mergeCell ref="A183:D183"/>
    <mergeCell ref="B26:D26"/>
    <mergeCell ref="B42:F42"/>
    <mergeCell ref="B27:D27"/>
    <mergeCell ref="C190:D190"/>
    <mergeCell ref="C191:D191"/>
    <mergeCell ref="C275:D275"/>
    <mergeCell ref="B304:D304"/>
    <mergeCell ref="C273:D273"/>
    <mergeCell ref="A260:D260"/>
    <mergeCell ref="A243:D243"/>
    <mergeCell ref="C219:E219"/>
    <mergeCell ref="C208:D208"/>
    <mergeCell ref="A246:D246"/>
    <mergeCell ref="A254:D254"/>
    <mergeCell ref="A252:D252"/>
    <mergeCell ref="A251:D251"/>
    <mergeCell ref="A253:D253"/>
    <mergeCell ref="A256:D256"/>
    <mergeCell ref="B212:D212"/>
    <mergeCell ref="B214:D214"/>
    <mergeCell ref="B210:D210"/>
    <mergeCell ref="A226:E226"/>
    <mergeCell ref="A233:D233"/>
    <mergeCell ref="C290:D290"/>
    <mergeCell ref="C291:D291"/>
    <mergeCell ref="A230:D230"/>
    <mergeCell ref="A231:D231"/>
    <mergeCell ref="B215:D215"/>
    <mergeCell ref="B209:D209"/>
    <mergeCell ref="A232:D232"/>
    <mergeCell ref="E3:I3"/>
    <mergeCell ref="A235:D235"/>
    <mergeCell ref="A236:E236"/>
    <mergeCell ref="A237:D237"/>
    <mergeCell ref="A239:D239"/>
    <mergeCell ref="A240:D240"/>
    <mergeCell ref="A241:D241"/>
    <mergeCell ref="A247:D247"/>
    <mergeCell ref="A244:D244"/>
    <mergeCell ref="A242:D242"/>
    <mergeCell ref="A234:D234"/>
    <mergeCell ref="B216:D216"/>
    <mergeCell ref="B217:D217"/>
    <mergeCell ref="B213:D213"/>
    <mergeCell ref="B128:F128"/>
    <mergeCell ref="B14:D14"/>
    <mergeCell ref="B21:D21"/>
    <mergeCell ref="B16:D16"/>
    <mergeCell ref="B22:D22"/>
    <mergeCell ref="B23:D23"/>
    <mergeCell ref="B18:D18"/>
    <mergeCell ref="B17:D17"/>
    <mergeCell ref="B24:D24"/>
  </mergeCells>
  <phoneticPr fontId="3" type="noConversion"/>
  <printOptions horizontalCentered="1" verticalCentered="1" headings="1"/>
  <pageMargins left="0.25" right="0.25" top="1" bottom="1" header="0.5" footer="0.5"/>
  <pageSetup scale="70" orientation="landscape" horizontalDpi="1200" verticalDpi="1200" r:id="rId1"/>
  <headerFooter alignWithMargins="0">
    <oddHeader>&amp;C&amp;"Helv,Bold"&amp;12&amp;A</oddHeader>
    <oddFooter>&amp;CPage &amp;P
&amp;Z&amp;F</oddFooter>
  </headerFooter>
  <rowBreaks count="10" manualBreakCount="10">
    <brk id="41" max="13" man="1"/>
    <brk id="75" max="13" man="1"/>
    <brk id="114" max="13" man="1"/>
    <brk id="154" max="13" man="1"/>
    <brk id="186" max="13" man="1"/>
    <brk id="217" max="13" man="1"/>
    <brk id="262" max="13" man="1"/>
    <brk id="294" max="13" man="1"/>
    <brk id="368" max="13" man="1"/>
    <brk id="408" max="13" man="1"/>
  </rowBreaks>
  <ignoredErrors>
    <ignoredError sqref="E17:E18 E20:E22 E28 G34:H39 G46:H50 G70:H73 G77:H85 G116:H125 G129:H134 G138:H142 G146:H151 G153:H153 G159:J159 F256:F259 F237:F245 F347:F354 F234:F235 E278:L278 E294:L294 E310:L310 E326:L326 E342:L342 F261:F262 G54:H66 E184:J184 F247:F253 I174 H417 J365 I360:I365 J360:J361 F227:F233 G43:H44 G104:H112 G89:H96 H399 H407 L406 K407 G347:M352 I221 G45:H45 F255 H422 E24 G98:H100 G97:H97" evalError="1"/>
    <ignoredError sqref="F73 E321:L321 E289:L289 E305:L305 F270:I270 F286:I286 F302:I302 F318:I318 F334:I334 E337:L337 E273:L273 N190 N198:N205 E275:L275 E291:L291 E307:L307 E323:L323 E339:L339 E274:L274 E290:L290 E306:L306 E322:L322 E338:L338 E276 F276:L276 E292:L292 E308:L308 E324:L324 E340:L340" unlockedFormula="1"/>
    <ignoredError sqref="M339" formula="1"/>
    <ignoredError sqref="H419" evalError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AB32"/>
  <sheetViews>
    <sheetView workbookViewId="0">
      <selection activeCell="H49" sqref="H49"/>
    </sheetView>
  </sheetViews>
  <sheetFormatPr baseColWidth="10" defaultColWidth="8.83203125" defaultRowHeight="12"/>
  <cols>
    <col min="1" max="1" width="2.83203125" style="14" customWidth="1"/>
    <col min="2" max="2" width="1.83203125" style="14" customWidth="1"/>
    <col min="3" max="3" width="43.1640625" style="14" customWidth="1"/>
    <col min="4" max="4" width="4.5" style="14" customWidth="1"/>
    <col min="5" max="6" width="12.5" style="14" customWidth="1"/>
    <col min="7" max="7" width="12.33203125" style="14" customWidth="1"/>
    <col min="8" max="8" width="12.5" style="14" customWidth="1"/>
    <col min="9" max="9" width="12.1640625" style="14" customWidth="1"/>
    <col min="10" max="11" width="12.6640625" style="14" customWidth="1"/>
    <col min="12" max="12" width="12.1640625" style="14" customWidth="1"/>
    <col min="13" max="15" width="12.5" style="14" customWidth="1"/>
    <col min="16" max="18" width="12.33203125" style="14" customWidth="1"/>
    <col min="19" max="19" width="12.5" style="14" customWidth="1"/>
    <col min="20" max="20" width="12.1640625" style="14" customWidth="1"/>
    <col min="21" max="22" width="12.5" style="14" customWidth="1"/>
    <col min="23" max="25" width="12.33203125" style="14" customWidth="1"/>
    <col min="26" max="26" width="13.6640625" style="14" customWidth="1"/>
    <col min="27" max="16384" width="8.83203125" style="14"/>
  </cols>
  <sheetData>
    <row r="1" spans="1:26">
      <c r="A1" s="225"/>
      <c r="B1" s="225"/>
      <c r="C1" s="225"/>
      <c r="D1" s="225"/>
    </row>
    <row r="2" spans="1:26" ht="13">
      <c r="A2" s="233" t="s">
        <v>501</v>
      </c>
      <c r="B2" s="232"/>
      <c r="C2" s="233"/>
      <c r="D2" s="225"/>
    </row>
    <row r="3" spans="1:26">
      <c r="A3" s="225"/>
      <c r="B3" s="225"/>
      <c r="C3" s="225"/>
      <c r="D3" s="225"/>
    </row>
    <row r="4" spans="1:26">
      <c r="A4" s="362" t="s">
        <v>284</v>
      </c>
      <c r="B4" s="363"/>
      <c r="C4" s="363"/>
      <c r="D4" s="363"/>
      <c r="E4" s="11" t="s">
        <v>286</v>
      </c>
      <c r="F4" s="11" t="s">
        <v>286</v>
      </c>
      <c r="G4" s="11" t="s">
        <v>286</v>
      </c>
      <c r="H4" s="11" t="s">
        <v>286</v>
      </c>
      <c r="I4" s="11" t="s">
        <v>286</v>
      </c>
      <c r="J4" s="11" t="s">
        <v>286</v>
      </c>
      <c r="K4" s="11" t="s">
        <v>286</v>
      </c>
      <c r="L4" s="12" t="s">
        <v>286</v>
      </c>
      <c r="M4" s="12" t="s">
        <v>286</v>
      </c>
      <c r="N4" s="12" t="s">
        <v>286</v>
      </c>
      <c r="O4" s="12" t="s">
        <v>286</v>
      </c>
      <c r="P4" s="12" t="s">
        <v>286</v>
      </c>
      <c r="Q4" s="12" t="s">
        <v>286</v>
      </c>
      <c r="R4" s="12" t="s">
        <v>286</v>
      </c>
      <c r="S4" s="13" t="s">
        <v>286</v>
      </c>
      <c r="T4" s="13" t="s">
        <v>286</v>
      </c>
      <c r="U4" s="13" t="s">
        <v>286</v>
      </c>
      <c r="V4" s="13" t="s">
        <v>286</v>
      </c>
      <c r="W4" s="13" t="s">
        <v>286</v>
      </c>
      <c r="X4" s="13" t="s">
        <v>286</v>
      </c>
      <c r="Y4" s="13" t="s">
        <v>286</v>
      </c>
      <c r="Z4" s="213" t="s">
        <v>361</v>
      </c>
    </row>
    <row r="5" spans="1:26">
      <c r="A5" s="364" t="s">
        <v>369</v>
      </c>
      <c r="B5" s="364"/>
      <c r="C5" s="364"/>
      <c r="D5" s="364"/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212">
        <f>SUM(E5:Y5)</f>
        <v>0</v>
      </c>
    </row>
    <row r="6" spans="1:26">
      <c r="A6" s="365" t="s">
        <v>209</v>
      </c>
      <c r="B6" s="366"/>
      <c r="C6" s="366"/>
      <c r="D6" s="366"/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1"/>
    </row>
    <row r="7" spans="1:26" ht="13" thickBot="1">
      <c r="A7" s="367" t="s">
        <v>474</v>
      </c>
      <c r="B7" s="368"/>
      <c r="C7" s="368"/>
      <c r="D7" s="368"/>
      <c r="E7" s="18">
        <v>0</v>
      </c>
      <c r="F7" s="18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19">
        <v>0</v>
      </c>
      <c r="M7" s="23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4"/>
    </row>
    <row r="8" spans="1:26" ht="13" thickBot="1">
      <c r="A8" s="204">
        <f>E5</f>
        <v>0</v>
      </c>
      <c r="B8" s="172"/>
      <c r="C8" s="173" t="s">
        <v>477</v>
      </c>
      <c r="D8" s="174"/>
      <c r="E8" s="25">
        <v>0</v>
      </c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8"/>
      <c r="W8" s="28"/>
      <c r="X8" s="28"/>
      <c r="Y8" s="28"/>
      <c r="Z8" s="29">
        <f>A8*E8</f>
        <v>0</v>
      </c>
    </row>
    <row r="9" spans="1:26" ht="13" thickBot="1">
      <c r="A9" s="204">
        <f>F5</f>
        <v>0</v>
      </c>
      <c r="B9" s="175"/>
      <c r="C9" s="173" t="s">
        <v>477</v>
      </c>
      <c r="D9" s="176"/>
      <c r="E9" s="30"/>
      <c r="F9" s="31">
        <v>0</v>
      </c>
      <c r="G9" s="30"/>
      <c r="H9" s="30"/>
      <c r="I9" s="30"/>
      <c r="J9" s="30"/>
      <c r="K9" s="30"/>
      <c r="L9" s="32"/>
      <c r="M9" s="32"/>
      <c r="N9" s="32"/>
      <c r="O9" s="32"/>
      <c r="P9" s="32"/>
      <c r="Q9" s="32"/>
      <c r="R9" s="32"/>
      <c r="S9" s="33"/>
      <c r="T9" s="33"/>
      <c r="U9" s="33"/>
      <c r="V9" s="33"/>
      <c r="W9" s="33"/>
      <c r="X9" s="33"/>
      <c r="Y9" s="33"/>
      <c r="Z9" s="29">
        <f>A9*F9</f>
        <v>0</v>
      </c>
    </row>
    <row r="10" spans="1:26" ht="13" thickBot="1">
      <c r="A10" s="204">
        <f>G5</f>
        <v>0</v>
      </c>
      <c r="B10" s="175"/>
      <c r="C10" s="173" t="s">
        <v>477</v>
      </c>
      <c r="D10" s="176"/>
      <c r="E10" s="30"/>
      <c r="F10" s="30"/>
      <c r="G10" s="31">
        <v>0</v>
      </c>
      <c r="H10" s="30"/>
      <c r="I10" s="30"/>
      <c r="J10" s="30"/>
      <c r="K10" s="30"/>
      <c r="L10" s="32"/>
      <c r="M10" s="32"/>
      <c r="N10" s="32"/>
      <c r="O10" s="32"/>
      <c r="P10" s="32"/>
      <c r="Q10" s="32"/>
      <c r="R10" s="32"/>
      <c r="S10" s="33"/>
      <c r="T10" s="33"/>
      <c r="U10" s="33"/>
      <c r="V10" s="33"/>
      <c r="W10" s="33"/>
      <c r="X10" s="33"/>
      <c r="Y10" s="33"/>
      <c r="Z10" s="29">
        <f>A10*G10</f>
        <v>0</v>
      </c>
    </row>
    <row r="11" spans="1:26" ht="13" thickBot="1">
      <c r="A11" s="205">
        <f>H5</f>
        <v>0</v>
      </c>
      <c r="B11" s="172"/>
      <c r="C11" s="173" t="s">
        <v>477</v>
      </c>
      <c r="D11" s="174"/>
      <c r="E11" s="30"/>
      <c r="F11" s="30"/>
      <c r="G11" s="30"/>
      <c r="H11" s="31">
        <v>0</v>
      </c>
      <c r="I11" s="31"/>
      <c r="J11" s="31"/>
      <c r="K11" s="31"/>
      <c r="L11" s="32"/>
      <c r="M11" s="32"/>
      <c r="N11" s="32"/>
      <c r="O11" s="32"/>
      <c r="P11" s="32"/>
      <c r="Q11" s="32"/>
      <c r="R11" s="32"/>
      <c r="S11" s="33"/>
      <c r="T11" s="33"/>
      <c r="U11" s="33"/>
      <c r="V11" s="33"/>
      <c r="W11" s="33"/>
      <c r="X11" s="33"/>
      <c r="Y11" s="33"/>
      <c r="Z11" s="29">
        <f>A11*H11</f>
        <v>0</v>
      </c>
    </row>
    <row r="12" spans="1:26" ht="13" thickBot="1">
      <c r="A12" s="204">
        <f>I5</f>
        <v>0</v>
      </c>
      <c r="B12" s="172"/>
      <c r="C12" s="173" t="s">
        <v>477</v>
      </c>
      <c r="D12" s="174"/>
      <c r="E12" s="30"/>
      <c r="F12" s="30"/>
      <c r="G12" s="30"/>
      <c r="H12" s="30"/>
      <c r="I12" s="30">
        <v>0</v>
      </c>
      <c r="J12" s="30"/>
      <c r="K12" s="30"/>
      <c r="L12" s="34"/>
      <c r="M12" s="32"/>
      <c r="N12" s="32"/>
      <c r="O12" s="32"/>
      <c r="P12" s="32"/>
      <c r="Q12" s="32"/>
      <c r="R12" s="32"/>
      <c r="S12" s="33"/>
      <c r="T12" s="33"/>
      <c r="U12" s="33"/>
      <c r="V12" s="33"/>
      <c r="W12" s="33"/>
      <c r="X12" s="33"/>
      <c r="Y12" s="33"/>
      <c r="Z12" s="29">
        <f>A12*I12</f>
        <v>0</v>
      </c>
    </row>
    <row r="13" spans="1:26" ht="13" thickBot="1">
      <c r="A13" s="204">
        <f>J5</f>
        <v>0</v>
      </c>
      <c r="B13" s="172"/>
      <c r="C13" s="173" t="s">
        <v>477</v>
      </c>
      <c r="D13" s="174"/>
      <c r="E13" s="30"/>
      <c r="F13" s="30"/>
      <c r="G13" s="30"/>
      <c r="H13" s="30"/>
      <c r="I13" s="30"/>
      <c r="J13" s="30">
        <v>0</v>
      </c>
      <c r="K13" s="30"/>
      <c r="L13" s="32"/>
      <c r="M13" s="34"/>
      <c r="N13" s="32"/>
      <c r="O13" s="32"/>
      <c r="P13" s="32"/>
      <c r="Q13" s="32"/>
      <c r="R13" s="32"/>
      <c r="S13" s="33"/>
      <c r="T13" s="33"/>
      <c r="U13" s="33"/>
      <c r="V13" s="33"/>
      <c r="W13" s="33"/>
      <c r="X13" s="33"/>
      <c r="Y13" s="33"/>
      <c r="Z13" s="29">
        <f>A13*J13</f>
        <v>0</v>
      </c>
    </row>
    <row r="14" spans="1:26" ht="13" thickBot="1">
      <c r="A14" s="204">
        <f>K5</f>
        <v>0</v>
      </c>
      <c r="B14" s="172"/>
      <c r="C14" s="173" t="s">
        <v>477</v>
      </c>
      <c r="D14" s="174"/>
      <c r="E14" s="30"/>
      <c r="F14" s="30"/>
      <c r="G14" s="30"/>
      <c r="H14" s="30"/>
      <c r="I14" s="30"/>
      <c r="J14" s="30"/>
      <c r="K14" s="30">
        <v>0</v>
      </c>
      <c r="L14" s="32"/>
      <c r="M14" s="34"/>
      <c r="N14" s="32"/>
      <c r="O14" s="32"/>
      <c r="P14" s="32"/>
      <c r="Q14" s="32"/>
      <c r="R14" s="32"/>
      <c r="S14" s="33"/>
      <c r="T14" s="33"/>
      <c r="U14" s="33"/>
      <c r="V14" s="33"/>
      <c r="W14" s="33"/>
      <c r="X14" s="33"/>
      <c r="Y14" s="33"/>
      <c r="Z14" s="29">
        <f>A14*K14</f>
        <v>0</v>
      </c>
    </row>
    <row r="15" spans="1:26" ht="13" thickBot="1">
      <c r="A15" s="205">
        <f>L5</f>
        <v>0</v>
      </c>
      <c r="B15" s="177"/>
      <c r="C15" s="214" t="s">
        <v>477</v>
      </c>
      <c r="D15" s="178"/>
      <c r="E15" s="32"/>
      <c r="F15" s="32"/>
      <c r="G15" s="32"/>
      <c r="H15" s="32"/>
      <c r="I15" s="32"/>
      <c r="J15" s="32"/>
      <c r="K15" s="32"/>
      <c r="L15" s="32">
        <v>0</v>
      </c>
      <c r="M15" s="32"/>
      <c r="N15" s="34"/>
      <c r="O15" s="32"/>
      <c r="P15" s="32"/>
      <c r="Q15" s="32"/>
      <c r="R15" s="32"/>
      <c r="S15" s="33"/>
      <c r="T15" s="33"/>
      <c r="U15" s="33"/>
      <c r="V15" s="33"/>
      <c r="W15" s="33"/>
      <c r="X15" s="33"/>
      <c r="Y15" s="33"/>
      <c r="Z15" s="185">
        <f>A15*L15</f>
        <v>0</v>
      </c>
    </row>
    <row r="16" spans="1:26" ht="13" thickBot="1">
      <c r="A16" s="204">
        <f>M5</f>
        <v>0</v>
      </c>
      <c r="B16" s="179"/>
      <c r="C16" s="214" t="s">
        <v>477</v>
      </c>
      <c r="D16" s="178"/>
      <c r="E16" s="32"/>
      <c r="F16" s="32"/>
      <c r="G16" s="32"/>
      <c r="H16" s="32"/>
      <c r="I16" s="32"/>
      <c r="J16" s="32"/>
      <c r="K16" s="32"/>
      <c r="L16" s="32"/>
      <c r="M16" s="32">
        <v>0</v>
      </c>
      <c r="N16" s="34"/>
      <c r="O16" s="32"/>
      <c r="P16" s="32"/>
      <c r="Q16" s="32"/>
      <c r="R16" s="32"/>
      <c r="S16" s="33"/>
      <c r="T16" s="33"/>
      <c r="U16" s="33"/>
      <c r="V16" s="33"/>
      <c r="W16" s="33"/>
      <c r="X16" s="33"/>
      <c r="Y16" s="33"/>
      <c r="Z16" s="185">
        <f>A16*M16</f>
        <v>0</v>
      </c>
    </row>
    <row r="17" spans="1:28" ht="13" thickBot="1">
      <c r="A17" s="204">
        <f>N5</f>
        <v>0</v>
      </c>
      <c r="B17" s="177"/>
      <c r="C17" s="214" t="s">
        <v>477</v>
      </c>
      <c r="D17" s="178"/>
      <c r="E17" s="32"/>
      <c r="F17" s="32"/>
      <c r="G17" s="32"/>
      <c r="H17" s="32"/>
      <c r="I17" s="32"/>
      <c r="J17" s="32"/>
      <c r="K17" s="32"/>
      <c r="L17" s="32"/>
      <c r="M17" s="32"/>
      <c r="N17" s="34">
        <v>0</v>
      </c>
      <c r="O17" s="32"/>
      <c r="P17" s="32"/>
      <c r="Q17" s="32"/>
      <c r="R17" s="32"/>
      <c r="S17" s="33"/>
      <c r="T17" s="33"/>
      <c r="U17" s="33"/>
      <c r="V17" s="33"/>
      <c r="W17" s="33"/>
      <c r="X17" s="33"/>
      <c r="Y17" s="33"/>
      <c r="Z17" s="185">
        <f>A17*N17</f>
        <v>0</v>
      </c>
    </row>
    <row r="18" spans="1:28" ht="13" thickBot="1">
      <c r="A18" s="204">
        <f>O5</f>
        <v>0</v>
      </c>
      <c r="B18" s="177"/>
      <c r="C18" s="214" t="s">
        <v>477</v>
      </c>
      <c r="D18" s="178"/>
      <c r="E18" s="32"/>
      <c r="F18" s="32"/>
      <c r="G18" s="32"/>
      <c r="H18" s="32"/>
      <c r="I18" s="32"/>
      <c r="J18" s="32"/>
      <c r="K18" s="32"/>
      <c r="L18" s="32"/>
      <c r="M18" s="32"/>
      <c r="N18" s="34"/>
      <c r="O18" s="32">
        <v>0</v>
      </c>
      <c r="P18" s="32"/>
      <c r="Q18" s="32"/>
      <c r="R18" s="32"/>
      <c r="S18" s="33"/>
      <c r="T18" s="33"/>
      <c r="U18" s="33"/>
      <c r="V18" s="33"/>
      <c r="W18" s="33"/>
      <c r="X18" s="33"/>
      <c r="Y18" s="33"/>
      <c r="Z18" s="185">
        <f>A18*O18</f>
        <v>0</v>
      </c>
    </row>
    <row r="19" spans="1:28" ht="13" thickBot="1">
      <c r="A19" s="205">
        <f>P5</f>
        <v>0</v>
      </c>
      <c r="B19" s="177"/>
      <c r="C19" s="214" t="s">
        <v>477</v>
      </c>
      <c r="D19" s="178"/>
      <c r="E19" s="32"/>
      <c r="F19" s="32"/>
      <c r="G19" s="32"/>
      <c r="H19" s="32"/>
      <c r="I19" s="32"/>
      <c r="J19" s="32"/>
      <c r="K19" s="32"/>
      <c r="L19" s="32"/>
      <c r="M19" s="32"/>
      <c r="N19" s="34"/>
      <c r="O19" s="32"/>
      <c r="P19" s="32">
        <v>0</v>
      </c>
      <c r="Q19" s="32"/>
      <c r="R19" s="32"/>
      <c r="S19" s="33"/>
      <c r="T19" s="33"/>
      <c r="U19" s="33"/>
      <c r="V19" s="33"/>
      <c r="W19" s="33"/>
      <c r="X19" s="33"/>
      <c r="Y19" s="33"/>
      <c r="Z19" s="185">
        <f>A19*P19</f>
        <v>0</v>
      </c>
    </row>
    <row r="20" spans="1:28" ht="13" thickBot="1">
      <c r="A20" s="204">
        <f>Q5</f>
        <v>0</v>
      </c>
      <c r="B20" s="177"/>
      <c r="C20" s="214" t="s">
        <v>477</v>
      </c>
      <c r="D20" s="178"/>
      <c r="E20" s="32"/>
      <c r="F20" s="32"/>
      <c r="G20" s="32"/>
      <c r="H20" s="32"/>
      <c r="I20" s="32"/>
      <c r="J20" s="32"/>
      <c r="K20" s="32"/>
      <c r="L20" s="32"/>
      <c r="M20" s="32"/>
      <c r="N20" s="34"/>
      <c r="O20" s="32"/>
      <c r="P20" s="32"/>
      <c r="Q20" s="32">
        <v>0</v>
      </c>
      <c r="R20" s="32"/>
      <c r="S20" s="33"/>
      <c r="T20" s="33"/>
      <c r="U20" s="33"/>
      <c r="V20" s="33"/>
      <c r="W20" s="33"/>
      <c r="X20" s="33"/>
      <c r="Y20" s="33"/>
      <c r="Z20" s="185">
        <f>A20*Q20</f>
        <v>0</v>
      </c>
    </row>
    <row r="21" spans="1:28" ht="13" thickBot="1">
      <c r="A21" s="204">
        <f>R5</f>
        <v>0</v>
      </c>
      <c r="B21" s="177"/>
      <c r="C21" s="214" t="s">
        <v>477</v>
      </c>
      <c r="D21" s="178"/>
      <c r="E21" s="32"/>
      <c r="F21" s="32"/>
      <c r="G21" s="32"/>
      <c r="H21" s="32"/>
      <c r="I21" s="32"/>
      <c r="J21" s="32"/>
      <c r="K21" s="32"/>
      <c r="L21" s="32"/>
      <c r="M21" s="32"/>
      <c r="N21" s="34"/>
      <c r="O21" s="32"/>
      <c r="P21" s="32"/>
      <c r="Q21" s="32"/>
      <c r="R21" s="32">
        <v>0</v>
      </c>
      <c r="S21" s="33"/>
      <c r="T21" s="33"/>
      <c r="U21" s="33"/>
      <c r="V21" s="33"/>
      <c r="W21" s="33"/>
      <c r="X21" s="33"/>
      <c r="Y21" s="33"/>
      <c r="Z21" s="185">
        <f>A21*R21</f>
        <v>0</v>
      </c>
    </row>
    <row r="22" spans="1:28" ht="13" thickBot="1">
      <c r="A22" s="204">
        <f>S5</f>
        <v>0</v>
      </c>
      <c r="B22" s="180"/>
      <c r="C22" s="215" t="s">
        <v>477</v>
      </c>
      <c r="D22" s="181"/>
      <c r="E22" s="33"/>
      <c r="F22" s="33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33"/>
      <c r="S22" s="33">
        <v>0</v>
      </c>
      <c r="T22" s="33"/>
      <c r="U22" s="33"/>
      <c r="V22" s="33"/>
      <c r="W22" s="33"/>
      <c r="X22" s="33"/>
      <c r="Y22" s="33"/>
      <c r="Z22" s="184">
        <f>A22*S22</f>
        <v>0</v>
      </c>
    </row>
    <row r="23" spans="1:28" ht="13" thickBot="1">
      <c r="A23" s="205">
        <f>T5</f>
        <v>0</v>
      </c>
      <c r="B23" s="180"/>
      <c r="C23" s="215" t="s">
        <v>477</v>
      </c>
      <c r="D23" s="18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33"/>
      <c r="S23" s="33"/>
      <c r="T23" s="33">
        <v>0</v>
      </c>
      <c r="U23" s="33"/>
      <c r="V23" s="33"/>
      <c r="W23" s="33"/>
      <c r="X23" s="33"/>
      <c r="Y23" s="33"/>
      <c r="Z23" s="184">
        <f>A23*T23</f>
        <v>0</v>
      </c>
    </row>
    <row r="24" spans="1:28" ht="13" thickBot="1">
      <c r="A24" s="204">
        <f>U5</f>
        <v>0</v>
      </c>
      <c r="B24" s="180"/>
      <c r="C24" s="215" t="s">
        <v>477</v>
      </c>
      <c r="D24" s="18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33"/>
      <c r="S24" s="33"/>
      <c r="T24" s="33"/>
      <c r="U24" s="33">
        <v>0</v>
      </c>
      <c r="V24" s="33"/>
      <c r="W24" s="33"/>
      <c r="X24" s="33"/>
      <c r="Y24" s="33"/>
      <c r="Z24" s="184">
        <f>A24*U24</f>
        <v>0</v>
      </c>
    </row>
    <row r="25" spans="1:28" ht="13" thickBot="1">
      <c r="A25" s="204">
        <f>V5</f>
        <v>0</v>
      </c>
      <c r="B25" s="180"/>
      <c r="C25" s="215" t="s">
        <v>477</v>
      </c>
      <c r="D25" s="181"/>
      <c r="E25" s="33"/>
      <c r="F25" s="33"/>
      <c r="G25" s="33"/>
      <c r="H25" s="33"/>
      <c r="I25" s="33"/>
      <c r="J25" s="33"/>
      <c r="K25" s="33"/>
      <c r="L25" s="33"/>
      <c r="M25" s="33"/>
      <c r="N25" s="36"/>
      <c r="O25" s="33"/>
      <c r="P25" s="33"/>
      <c r="Q25" s="33"/>
      <c r="R25" s="33"/>
      <c r="S25" s="33"/>
      <c r="T25" s="33"/>
      <c r="U25" s="33"/>
      <c r="V25" s="33">
        <v>0</v>
      </c>
      <c r="W25" s="33"/>
      <c r="X25" s="33"/>
      <c r="Y25" s="33"/>
      <c r="Z25" s="184">
        <f>A25*V25</f>
        <v>0</v>
      </c>
    </row>
    <row r="26" spans="1:28" ht="13" thickBot="1">
      <c r="A26" s="204">
        <f>W5</f>
        <v>0</v>
      </c>
      <c r="B26" s="180"/>
      <c r="C26" s="215" t="s">
        <v>477</v>
      </c>
      <c r="D26" s="181"/>
      <c r="E26" s="33"/>
      <c r="F26" s="33"/>
      <c r="G26" s="33"/>
      <c r="H26" s="33"/>
      <c r="I26" s="33"/>
      <c r="J26" s="33"/>
      <c r="K26" s="33"/>
      <c r="L26" s="33"/>
      <c r="M26" s="33"/>
      <c r="N26" s="36"/>
      <c r="O26" s="36"/>
      <c r="P26" s="36"/>
      <c r="Q26" s="36"/>
      <c r="R26" s="36"/>
      <c r="S26" s="36"/>
      <c r="T26" s="36"/>
      <c r="U26" s="36"/>
      <c r="V26" s="36"/>
      <c r="W26" s="36">
        <v>0</v>
      </c>
      <c r="X26" s="36"/>
      <c r="Y26" s="36"/>
      <c r="Z26" s="184">
        <f>A26*W26</f>
        <v>0</v>
      </c>
    </row>
    <row r="27" spans="1:28" ht="13" thickBot="1">
      <c r="A27" s="205">
        <f>X5</f>
        <v>0</v>
      </c>
      <c r="B27" s="182"/>
      <c r="C27" s="215" t="s">
        <v>477</v>
      </c>
      <c r="D27" s="181"/>
      <c r="E27" s="33"/>
      <c r="F27" s="33"/>
      <c r="G27" s="33"/>
      <c r="H27" s="33"/>
      <c r="I27" s="33"/>
      <c r="J27" s="33"/>
      <c r="K27" s="33"/>
      <c r="L27" s="33"/>
      <c r="M27" s="33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>
        <v>0</v>
      </c>
      <c r="Y27" s="36"/>
      <c r="Z27" s="184">
        <f>A27*X27</f>
        <v>0</v>
      </c>
    </row>
    <row r="28" spans="1:28" ht="13" thickBot="1">
      <c r="A28" s="204">
        <f>Y5</f>
        <v>0</v>
      </c>
      <c r="B28" s="182"/>
      <c r="C28" s="215" t="s">
        <v>477</v>
      </c>
      <c r="D28" s="181"/>
      <c r="E28" s="183"/>
      <c r="F28" s="183"/>
      <c r="G28" s="183"/>
      <c r="H28" s="183"/>
      <c r="I28" s="183"/>
      <c r="J28" s="183"/>
      <c r="K28" s="183"/>
      <c r="L28" s="183"/>
      <c r="M28" s="183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>
        <v>0</v>
      </c>
      <c r="Z28" s="184">
        <f>A28*Y28</f>
        <v>0</v>
      </c>
    </row>
    <row r="29" spans="1:28">
      <c r="A29" s="206"/>
      <c r="B29" s="38"/>
      <c r="C29" s="369" t="s">
        <v>98</v>
      </c>
      <c r="D29" s="369"/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186">
        <f>SUM(Z8:Z28)</f>
        <v>0</v>
      </c>
      <c r="AA29" s="187" t="s">
        <v>475</v>
      </c>
      <c r="AB29" s="187"/>
    </row>
    <row r="30" spans="1:28" ht="13" thickBot="1">
      <c r="A30" s="206"/>
      <c r="B30" s="38"/>
      <c r="C30" s="38"/>
      <c r="D30" s="39" t="s">
        <v>345</v>
      </c>
      <c r="E30" s="40">
        <f t="shared" ref="E30:L30" si="0">SUM(E8:E28)-E29</f>
        <v>0</v>
      </c>
      <c r="F30" s="40">
        <f t="shared" si="0"/>
        <v>0</v>
      </c>
      <c r="G30" s="40">
        <f t="shared" si="0"/>
        <v>0</v>
      </c>
      <c r="H30" s="40">
        <f t="shared" si="0"/>
        <v>0</v>
      </c>
      <c r="I30" s="40">
        <f t="shared" si="0"/>
        <v>0</v>
      </c>
      <c r="J30" s="40">
        <f t="shared" si="0"/>
        <v>0</v>
      </c>
      <c r="K30" s="40">
        <f t="shared" si="0"/>
        <v>0</v>
      </c>
      <c r="L30" s="40">
        <f t="shared" si="0"/>
        <v>0</v>
      </c>
      <c r="M30" s="40">
        <f t="shared" ref="M30:W30" si="1">SUM(M8:M28)-M29</f>
        <v>0</v>
      </c>
      <c r="N30" s="40">
        <f t="shared" si="1"/>
        <v>0</v>
      </c>
      <c r="O30" s="40">
        <f>SUM(O8:O28)-O29</f>
        <v>0</v>
      </c>
      <c r="P30" s="40">
        <f t="shared" si="1"/>
        <v>0</v>
      </c>
      <c r="Q30" s="40">
        <f t="shared" si="1"/>
        <v>0</v>
      </c>
      <c r="R30" s="40">
        <f>SUM(R8:R28)-R29</f>
        <v>0</v>
      </c>
      <c r="S30" s="40">
        <f t="shared" si="1"/>
        <v>0</v>
      </c>
      <c r="T30" s="40">
        <f t="shared" si="1"/>
        <v>0</v>
      </c>
      <c r="U30" s="40">
        <f>SUM(U8:U28)-U29</f>
        <v>0</v>
      </c>
      <c r="V30" s="40">
        <f t="shared" si="1"/>
        <v>0</v>
      </c>
      <c r="W30" s="40">
        <f t="shared" si="1"/>
        <v>0</v>
      </c>
      <c r="X30" s="40">
        <f>SUM(X8:X28)-X29</f>
        <v>0</v>
      </c>
      <c r="Y30" s="40">
        <f>SUM(Y8:Y28)-Y29</f>
        <v>0</v>
      </c>
      <c r="Z30" s="41"/>
    </row>
    <row r="31" spans="1:28" ht="13" thickBot="1">
      <c r="A31" s="207"/>
      <c r="B31" s="35"/>
      <c r="C31" s="370" t="s">
        <v>295</v>
      </c>
      <c r="D31" s="371"/>
      <c r="E31" s="226">
        <f>E5*E30</f>
        <v>0</v>
      </c>
      <c r="F31" s="226">
        <f>F5*F30</f>
        <v>0</v>
      </c>
      <c r="G31" s="226">
        <f>G5*G30</f>
        <v>0</v>
      </c>
      <c r="H31" s="226">
        <f>H5*H30</f>
        <v>0</v>
      </c>
      <c r="I31" s="226">
        <f>I5*I30</f>
        <v>0</v>
      </c>
      <c r="J31" s="226">
        <f t="shared" ref="J31:Y31" si="2">J5*J30</f>
        <v>0</v>
      </c>
      <c r="K31" s="226">
        <f t="shared" si="2"/>
        <v>0</v>
      </c>
      <c r="L31" s="226">
        <f t="shared" si="2"/>
        <v>0</v>
      </c>
      <c r="M31" s="226">
        <f t="shared" si="2"/>
        <v>0</v>
      </c>
      <c r="N31" s="226">
        <f t="shared" si="2"/>
        <v>0</v>
      </c>
      <c r="O31" s="226">
        <f t="shared" si="2"/>
        <v>0</v>
      </c>
      <c r="P31" s="226">
        <f t="shared" si="2"/>
        <v>0</v>
      </c>
      <c r="Q31" s="226">
        <f t="shared" si="2"/>
        <v>0</v>
      </c>
      <c r="R31" s="226">
        <f t="shared" si="2"/>
        <v>0</v>
      </c>
      <c r="S31" s="226">
        <f t="shared" si="2"/>
        <v>0</v>
      </c>
      <c r="T31" s="226">
        <f t="shared" si="2"/>
        <v>0</v>
      </c>
      <c r="U31" s="226">
        <f t="shared" si="2"/>
        <v>0</v>
      </c>
      <c r="V31" s="226">
        <f t="shared" si="2"/>
        <v>0</v>
      </c>
      <c r="W31" s="226">
        <f t="shared" si="2"/>
        <v>0</v>
      </c>
      <c r="X31" s="226">
        <f t="shared" si="2"/>
        <v>0</v>
      </c>
      <c r="Y31" s="226">
        <f t="shared" si="2"/>
        <v>0</v>
      </c>
      <c r="Z31" s="190">
        <f>SUM(E31:Y31)</f>
        <v>0</v>
      </c>
      <c r="AA31" s="189" t="s">
        <v>295</v>
      </c>
      <c r="AB31" s="188"/>
    </row>
    <row r="32" spans="1:28">
      <c r="X32" s="361" t="s">
        <v>476</v>
      </c>
      <c r="Y32" s="361"/>
      <c r="Z32" s="361"/>
    </row>
  </sheetData>
  <mergeCells count="7">
    <mergeCell ref="X32:Z32"/>
    <mergeCell ref="A4:D4"/>
    <mergeCell ref="A5:D5"/>
    <mergeCell ref="A6:D6"/>
    <mergeCell ref="A7:D7"/>
    <mergeCell ref="C29:D29"/>
    <mergeCell ref="C31:D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N27"/>
  <sheetViews>
    <sheetView zoomScale="125" zoomScaleNormal="125" workbookViewId="0">
      <selection activeCell="D79" sqref="D79"/>
    </sheetView>
  </sheetViews>
  <sheetFormatPr baseColWidth="10" defaultColWidth="8.83203125" defaultRowHeight="13"/>
  <cols>
    <col min="1" max="1" width="16" customWidth="1"/>
    <col min="2" max="2" width="3.5" customWidth="1"/>
    <col min="3" max="14" width="13.6640625" customWidth="1"/>
    <col min="15" max="23" width="10.6640625" customWidth="1"/>
  </cols>
  <sheetData>
    <row r="1" spans="1:14">
      <c r="A1" s="209" t="s">
        <v>502</v>
      </c>
      <c r="B1" s="196"/>
      <c r="C1" s="197" t="s">
        <v>394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>
      <c r="A2" s="130" t="s">
        <v>393</v>
      </c>
      <c r="B2" s="199">
        <v>1</v>
      </c>
      <c r="C2" s="48" t="s">
        <v>397</v>
      </c>
      <c r="D2" s="48" t="s">
        <v>398</v>
      </c>
      <c r="E2" s="48" t="s">
        <v>399</v>
      </c>
      <c r="H2" s="48"/>
      <c r="I2" s="48"/>
      <c r="J2" s="48"/>
      <c r="K2" s="48"/>
      <c r="L2" s="48"/>
      <c r="M2" s="48"/>
      <c r="N2" s="48"/>
    </row>
    <row r="3" spans="1:14">
      <c r="A3" s="130"/>
      <c r="B3" s="200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>
      <c r="A4" s="130" t="s">
        <v>393</v>
      </c>
      <c r="B4" s="199">
        <v>2</v>
      </c>
      <c r="C4" s="48" t="s">
        <v>401</v>
      </c>
      <c r="D4" s="48" t="s">
        <v>402</v>
      </c>
      <c r="E4" s="48" t="s">
        <v>403</v>
      </c>
      <c r="F4" s="48" t="s">
        <v>395</v>
      </c>
      <c r="G4" s="48" t="s">
        <v>404</v>
      </c>
      <c r="H4" s="48" t="s">
        <v>396</v>
      </c>
      <c r="I4" s="48" t="s">
        <v>405</v>
      </c>
      <c r="J4" s="48" t="s">
        <v>406</v>
      </c>
      <c r="K4" s="48" t="s">
        <v>407</v>
      </c>
      <c r="L4" s="48" t="s">
        <v>408</v>
      </c>
      <c r="M4" s="48" t="s">
        <v>409</v>
      </c>
      <c r="N4" s="48" t="s">
        <v>410</v>
      </c>
    </row>
    <row r="5" spans="1:14">
      <c r="A5" s="130"/>
      <c r="B5" s="199"/>
      <c r="C5" s="48" t="s">
        <v>411</v>
      </c>
      <c r="D5" s="48" t="s">
        <v>400</v>
      </c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>
      <c r="A6" s="130"/>
      <c r="B6" s="200"/>
      <c r="C6" s="48"/>
      <c r="D6" s="48"/>
      <c r="E6" s="48"/>
      <c r="F6" s="48"/>
      <c r="G6" s="48"/>
      <c r="H6" s="48"/>
      <c r="I6" s="48"/>
      <c r="L6" s="48"/>
      <c r="M6" s="48"/>
      <c r="N6" s="48"/>
    </row>
    <row r="7" spans="1:14">
      <c r="A7" s="130" t="s">
        <v>393</v>
      </c>
      <c r="B7" s="199">
        <v>3</v>
      </c>
      <c r="C7" s="48" t="s">
        <v>412</v>
      </c>
      <c r="D7" s="48" t="s">
        <v>413</v>
      </c>
      <c r="E7" s="48" t="s">
        <v>414</v>
      </c>
      <c r="F7" s="48" t="s">
        <v>415</v>
      </c>
      <c r="G7" s="48" t="s">
        <v>416</v>
      </c>
      <c r="H7" s="48" t="s">
        <v>417</v>
      </c>
      <c r="I7" s="48" t="s">
        <v>418</v>
      </c>
      <c r="J7" s="48" t="s">
        <v>419</v>
      </c>
      <c r="K7" s="48" t="s">
        <v>420</v>
      </c>
      <c r="L7" s="48" t="s">
        <v>422</v>
      </c>
      <c r="M7" s="48" t="s">
        <v>423</v>
      </c>
      <c r="N7" s="48" t="s">
        <v>424</v>
      </c>
    </row>
    <row r="8" spans="1:14">
      <c r="A8" s="44"/>
      <c r="B8" s="201"/>
      <c r="C8" s="48" t="s">
        <v>426</v>
      </c>
      <c r="D8" s="48" t="s">
        <v>427</v>
      </c>
      <c r="E8" s="48" t="s">
        <v>428</v>
      </c>
      <c r="F8" s="48" t="s">
        <v>429</v>
      </c>
      <c r="G8" s="48" t="s">
        <v>81</v>
      </c>
      <c r="H8" s="48" t="s">
        <v>430</v>
      </c>
      <c r="I8" s="48" t="s">
        <v>431</v>
      </c>
      <c r="J8" s="48" t="s">
        <v>432</v>
      </c>
      <c r="K8" s="48" t="s">
        <v>433</v>
      </c>
      <c r="L8" s="48" t="s">
        <v>434</v>
      </c>
      <c r="M8" s="48" t="s">
        <v>435</v>
      </c>
      <c r="N8" s="48" t="s">
        <v>436</v>
      </c>
    </row>
    <row r="9" spans="1:14">
      <c r="A9" s="44"/>
      <c r="B9" s="201"/>
      <c r="C9" s="48" t="s">
        <v>437</v>
      </c>
      <c r="D9" s="48" t="s">
        <v>438</v>
      </c>
      <c r="E9" s="48" t="s">
        <v>439</v>
      </c>
      <c r="F9" s="48" t="s">
        <v>440</v>
      </c>
      <c r="G9" s="48" t="s">
        <v>441</v>
      </c>
      <c r="H9" s="48" t="s">
        <v>442</v>
      </c>
      <c r="I9" s="48" t="s">
        <v>443</v>
      </c>
      <c r="J9" s="48" t="s">
        <v>444</v>
      </c>
      <c r="K9" s="48" t="s">
        <v>445</v>
      </c>
      <c r="L9" s="48" t="s">
        <v>446</v>
      </c>
      <c r="M9" s="48" t="s">
        <v>447</v>
      </c>
      <c r="N9" s="48" t="s">
        <v>449</v>
      </c>
    </row>
    <row r="10" spans="1:14">
      <c r="A10" s="44"/>
      <c r="B10" s="201"/>
      <c r="C10" s="48" t="s">
        <v>450</v>
      </c>
      <c r="D10" s="48" t="s">
        <v>451</v>
      </c>
      <c r="E10" s="48" t="s">
        <v>452</v>
      </c>
      <c r="F10" s="48" t="s">
        <v>453</v>
      </c>
      <c r="G10" s="48" t="s">
        <v>454</v>
      </c>
      <c r="H10" s="48" t="s">
        <v>455</v>
      </c>
      <c r="I10" s="48" t="s">
        <v>457</v>
      </c>
      <c r="J10" s="48" t="s">
        <v>458</v>
      </c>
    </row>
    <row r="11" spans="1:14">
      <c r="A11" s="44"/>
      <c r="B11" s="201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>
      <c r="A12" s="130" t="s">
        <v>481</v>
      </c>
      <c r="B12" s="201">
        <v>4</v>
      </c>
      <c r="C12" s="48" t="s">
        <v>421</v>
      </c>
      <c r="D12" s="48" t="s">
        <v>425</v>
      </c>
      <c r="E12" s="48" t="s">
        <v>448</v>
      </c>
      <c r="F12" s="48" t="s">
        <v>456</v>
      </c>
      <c r="G12" s="48" t="s">
        <v>459</v>
      </c>
      <c r="H12" s="48"/>
      <c r="I12" s="48"/>
      <c r="J12" s="48"/>
      <c r="K12" s="48"/>
      <c r="L12" s="48"/>
      <c r="M12" s="48"/>
      <c r="N12" s="48"/>
    </row>
    <row r="13" spans="1:14">
      <c r="A13" s="44"/>
      <c r="B13" s="44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>
      <c r="A14" s="44"/>
      <c r="B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>
      <c r="A15" s="210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>
      <c r="A16" s="211" t="s">
        <v>503</v>
      </c>
      <c r="B16" s="202"/>
      <c r="C16" s="203" t="s">
        <v>464</v>
      </c>
      <c r="D16" s="203" t="s">
        <v>465</v>
      </c>
      <c r="E16" s="203" t="s">
        <v>466</v>
      </c>
      <c r="F16" s="203" t="s">
        <v>480</v>
      </c>
      <c r="G16" s="44"/>
      <c r="H16" s="44"/>
      <c r="I16" s="44"/>
      <c r="J16" s="44"/>
      <c r="K16" s="44"/>
      <c r="L16" s="44"/>
      <c r="M16" s="44"/>
      <c r="N16" s="44"/>
    </row>
    <row r="17" spans="1:14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A18" s="44" t="s">
        <v>467</v>
      </c>
      <c r="B18" s="44"/>
      <c r="C18" s="126">
        <v>103900</v>
      </c>
      <c r="D18" s="126">
        <v>109000</v>
      </c>
      <c r="E18" s="126">
        <v>114300</v>
      </c>
      <c r="F18" s="126">
        <v>124800</v>
      </c>
      <c r="G18" s="44"/>
      <c r="H18" s="44"/>
      <c r="I18" s="44"/>
      <c r="J18" s="44"/>
      <c r="K18" s="44"/>
      <c r="L18" s="44"/>
      <c r="M18" s="44"/>
      <c r="N18" s="44"/>
    </row>
    <row r="19" spans="1:14">
      <c r="A19" s="44" t="s">
        <v>468</v>
      </c>
      <c r="B19" s="44"/>
      <c r="C19" s="126">
        <v>123600</v>
      </c>
      <c r="D19" s="126">
        <v>129800</v>
      </c>
      <c r="E19" s="126">
        <v>138000</v>
      </c>
      <c r="F19" s="126">
        <v>148400</v>
      </c>
      <c r="G19" s="44"/>
      <c r="H19" s="44"/>
      <c r="I19" s="44"/>
      <c r="J19" s="44"/>
      <c r="K19" s="44"/>
      <c r="L19" s="44"/>
      <c r="M19" s="44"/>
      <c r="N19" s="44"/>
    </row>
    <row r="20" spans="1:14">
      <c r="A20" s="44" t="s">
        <v>469</v>
      </c>
      <c r="B20" s="44"/>
      <c r="C20" s="126">
        <v>145400</v>
      </c>
      <c r="D20" s="126">
        <v>152600</v>
      </c>
      <c r="E20" s="126">
        <v>159900</v>
      </c>
      <c r="F20" s="126">
        <v>174500</v>
      </c>
      <c r="G20" s="44"/>
      <c r="H20" s="44"/>
      <c r="I20" s="44"/>
      <c r="J20" s="44"/>
      <c r="K20" s="44"/>
      <c r="L20" s="44"/>
      <c r="M20" s="44"/>
      <c r="N20" s="44"/>
    </row>
    <row r="21" spans="1:14">
      <c r="A21" s="44" t="s">
        <v>470</v>
      </c>
      <c r="B21" s="44"/>
      <c r="C21" s="126">
        <v>166600</v>
      </c>
      <c r="D21" s="126">
        <v>175000</v>
      </c>
      <c r="E21" s="126">
        <v>183300</v>
      </c>
      <c r="F21" s="126">
        <v>200000</v>
      </c>
      <c r="G21" s="44"/>
      <c r="H21" s="44"/>
      <c r="I21" s="44"/>
      <c r="J21" s="44"/>
      <c r="K21" s="44"/>
      <c r="L21" s="44"/>
      <c r="M21" s="44"/>
      <c r="N21" s="44"/>
    </row>
    <row r="22" spans="1:14">
      <c r="A22" s="44" t="s">
        <v>471</v>
      </c>
      <c r="B22" s="44"/>
      <c r="C22" s="126">
        <v>204100</v>
      </c>
      <c r="D22" s="126">
        <v>214400</v>
      </c>
      <c r="E22" s="126">
        <v>224600</v>
      </c>
      <c r="F22" s="126">
        <v>245000</v>
      </c>
      <c r="G22" s="44"/>
      <c r="H22" s="44"/>
      <c r="I22" s="44"/>
      <c r="J22" s="44"/>
      <c r="K22" s="44"/>
      <c r="L22" s="44"/>
      <c r="M22" s="44"/>
      <c r="N22" s="44"/>
    </row>
    <row r="23" spans="1:14">
      <c r="A23" s="44" t="s">
        <v>472</v>
      </c>
      <c r="B23" s="44"/>
      <c r="C23" s="126">
        <v>241000</v>
      </c>
      <c r="D23" s="126">
        <v>253100</v>
      </c>
      <c r="E23" s="126">
        <v>265600</v>
      </c>
      <c r="F23" s="126">
        <v>289300</v>
      </c>
      <c r="G23" s="44"/>
      <c r="H23" s="44"/>
      <c r="I23" s="44"/>
      <c r="J23" s="44"/>
      <c r="K23" s="44"/>
      <c r="L23" s="44"/>
      <c r="M23" s="44"/>
      <c r="N23" s="44"/>
    </row>
    <row r="24" spans="1:14">
      <c r="A24" s="44" t="s">
        <v>473</v>
      </c>
      <c r="B24" s="44"/>
      <c r="C24" s="126">
        <v>265100</v>
      </c>
      <c r="D24" s="126">
        <v>278400</v>
      </c>
      <c r="E24" s="126">
        <v>291600</v>
      </c>
      <c r="F24" s="126">
        <v>318300</v>
      </c>
      <c r="G24" s="44"/>
      <c r="H24" s="44"/>
      <c r="I24" s="44"/>
      <c r="J24" s="44"/>
      <c r="K24" s="44"/>
      <c r="L24" s="44"/>
      <c r="M24" s="44"/>
      <c r="N24" s="44"/>
    </row>
    <row r="25" spans="1:14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>
      <c r="C27" s="19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2022 Proforma</vt:lpstr>
      <vt:lpstr>Rents</vt:lpstr>
      <vt:lpstr>Zones</vt:lpstr>
      <vt:lpstr>'2022 Proforma'!Print_Area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Beck</dc:creator>
  <cp:lastModifiedBy>Microsoft Office User</cp:lastModifiedBy>
  <cp:lastPrinted>2017-05-31T19:36:09Z</cp:lastPrinted>
  <dcterms:created xsi:type="dcterms:W3CDTF">1998-02-13T19:13:43Z</dcterms:created>
  <dcterms:modified xsi:type="dcterms:W3CDTF">2023-07-10T20:56:32Z</dcterms:modified>
</cp:coreProperties>
</file>