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hd\development\CHDP\"/>
    </mc:Choice>
  </mc:AlternateContent>
  <xr:revisionPtr revIDLastSave="0" documentId="13_ncr:1_{04984227-AADB-4ABE-A732-A2B3D2B808C5}" xr6:coauthVersionLast="36" xr6:coauthVersionMax="36" xr10:uidLastSave="{00000000-0000-0000-0000-000000000000}"/>
  <bookViews>
    <workbookView xWindow="14490" yWindow="-15" windowWidth="13965" windowHeight="11640" xr2:uid="{00000000-000D-0000-FFFF-FFFF00000000}"/>
  </bookViews>
  <sheets>
    <sheet name="2023 CHDP PRO FORMA" sheetId="2" r:id="rId1"/>
    <sheet name="Zones " sheetId="3" r:id="rId2"/>
  </sheets>
  <definedNames>
    <definedName name="_xlnm.Print_Area" localSheetId="0">'2023 CHDP PRO FORMA'!$A$1:$N$315</definedName>
  </definedNames>
  <calcPr calcId="191029"/>
</workbook>
</file>

<file path=xl/calcChain.xml><?xml version="1.0" encoding="utf-8"?>
<calcChain xmlns="http://schemas.openxmlformats.org/spreadsheetml/2006/main">
  <c r="J119" i="2" l="1"/>
  <c r="I119" i="2"/>
  <c r="H119" i="2"/>
  <c r="G119" i="2"/>
  <c r="F119" i="2"/>
  <c r="E119" i="2"/>
  <c r="E204" i="2" l="1"/>
  <c r="A139" i="2"/>
  <c r="L139" i="2" s="1"/>
  <c r="A138" i="2"/>
  <c r="L138" i="2" s="1"/>
  <c r="A137" i="2"/>
  <c r="L137" i="2" s="1"/>
  <c r="A136" i="2"/>
  <c r="L136" i="2" s="1"/>
  <c r="A135" i="2"/>
  <c r="L135" i="2" s="1"/>
  <c r="A134" i="2"/>
  <c r="L134" i="2" s="1"/>
  <c r="A133" i="2"/>
  <c r="L133" i="2" s="1"/>
  <c r="L12" i="2"/>
  <c r="E206" i="2"/>
  <c r="F83" i="2"/>
  <c r="G83" i="2" s="1"/>
  <c r="F77" i="2"/>
  <c r="F55" i="2"/>
  <c r="F49" i="2"/>
  <c r="L132" i="2"/>
  <c r="E129" i="2"/>
  <c r="I120" i="2"/>
  <c r="H141" i="2"/>
  <c r="G141" i="2"/>
  <c r="F141" i="2"/>
  <c r="E141" i="2"/>
  <c r="I141" i="2"/>
  <c r="J141" i="2"/>
  <c r="E96" i="2"/>
  <c r="M91" i="2" s="1"/>
  <c r="N167" i="2"/>
  <c r="M167" i="2"/>
  <c r="L167" i="2"/>
  <c r="K141" i="2"/>
  <c r="L116" i="2"/>
  <c r="G95" i="2"/>
  <c r="F129" i="2"/>
  <c r="G129" i="2"/>
  <c r="H129" i="2"/>
  <c r="I129" i="2"/>
  <c r="J129" i="2"/>
  <c r="K129" i="2"/>
  <c r="L140" i="2"/>
  <c r="E118" i="2"/>
  <c r="F118" i="2"/>
  <c r="G118" i="2"/>
  <c r="H118" i="2"/>
  <c r="I118" i="2"/>
  <c r="J118" i="2"/>
  <c r="E191" i="2"/>
  <c r="L144" i="2"/>
  <c r="L146" i="2"/>
  <c r="G74" i="2"/>
  <c r="K142" i="2"/>
  <c r="K145" i="2" s="1"/>
  <c r="K147" i="2" s="1"/>
  <c r="J142" i="2"/>
  <c r="J145" i="2" s="1"/>
  <c r="J147" i="2" s="1"/>
  <c r="I142" i="2"/>
  <c r="I145" i="2" s="1"/>
  <c r="I147" i="2" s="1"/>
  <c r="H142" i="2"/>
  <c r="H145" i="2" s="1"/>
  <c r="H147" i="2" s="1"/>
  <c r="G142" i="2"/>
  <c r="G145" i="2" s="1"/>
  <c r="G147" i="2" s="1"/>
  <c r="F142" i="2"/>
  <c r="F145" i="2" s="1"/>
  <c r="F147" i="2" s="1"/>
  <c r="E142" i="2"/>
  <c r="E145" i="2" s="1"/>
  <c r="E147" i="2" s="1"/>
  <c r="E177" i="2"/>
  <c r="E185" i="2"/>
  <c r="F120" i="2"/>
  <c r="G120" i="2"/>
  <c r="H120" i="2"/>
  <c r="J120" i="2"/>
  <c r="E120" i="2"/>
  <c r="K120" i="2"/>
  <c r="G47" i="2"/>
  <c r="K118" i="2"/>
  <c r="L128" i="2"/>
  <c r="L127" i="2"/>
  <c r="E200" i="2"/>
  <c r="F200" i="2" s="1"/>
  <c r="G200" i="2" s="1"/>
  <c r="H200" i="2" s="1"/>
  <c r="I200" i="2" s="1"/>
  <c r="J200" i="2" s="1"/>
  <c r="K200" i="2" s="1"/>
  <c r="L200" i="2" s="1"/>
  <c r="E215" i="2" s="1"/>
  <c r="F215" i="2" s="1"/>
  <c r="G215" i="2" s="1"/>
  <c r="H215" i="2" s="1"/>
  <c r="I215" i="2" s="1"/>
  <c r="J215" i="2" s="1"/>
  <c r="K215" i="2" s="1"/>
  <c r="L215" i="2" s="1"/>
  <c r="E230" i="2" s="1"/>
  <c r="F230" i="2" s="1"/>
  <c r="G230" i="2" s="1"/>
  <c r="H230" i="2" s="1"/>
  <c r="I230" i="2" s="1"/>
  <c r="J230" i="2" s="1"/>
  <c r="K230" i="2" s="1"/>
  <c r="L230" i="2" s="1"/>
  <c r="E245" i="2" s="1"/>
  <c r="F245" i="2" s="1"/>
  <c r="G245" i="2" s="1"/>
  <c r="H245" i="2" s="1"/>
  <c r="I245" i="2" s="1"/>
  <c r="J245" i="2" s="1"/>
  <c r="K245" i="2" s="1"/>
  <c r="L245" i="2" s="1"/>
  <c r="E260" i="2" s="1"/>
  <c r="F260" i="2" s="1"/>
  <c r="G260" i="2" s="1"/>
  <c r="H260" i="2" s="1"/>
  <c r="I260" i="2" s="1"/>
  <c r="J260" i="2" s="1"/>
  <c r="K260" i="2" s="1"/>
  <c r="L260" i="2" s="1"/>
  <c r="J201" i="2"/>
  <c r="K201" i="2" s="1"/>
  <c r="L201" i="2" s="1"/>
  <c r="E216" i="2" s="1"/>
  <c r="F216" i="2" s="1"/>
  <c r="G216" i="2" s="1"/>
  <c r="H216" i="2" s="1"/>
  <c r="I216" i="2" s="1"/>
  <c r="J216" i="2" s="1"/>
  <c r="K216" i="2" s="1"/>
  <c r="L216" i="2" s="1"/>
  <c r="E231" i="2" s="1"/>
  <c r="F231" i="2" s="1"/>
  <c r="G231" i="2" s="1"/>
  <c r="H231" i="2" s="1"/>
  <c r="I231" i="2" s="1"/>
  <c r="J231" i="2" s="1"/>
  <c r="K231" i="2" s="1"/>
  <c r="L231" i="2" s="1"/>
  <c r="E246" i="2" s="1"/>
  <c r="F246" i="2" s="1"/>
  <c r="G246" i="2" s="1"/>
  <c r="H246" i="2" s="1"/>
  <c r="I246" i="2" s="1"/>
  <c r="J246" i="2" s="1"/>
  <c r="K246" i="2" s="1"/>
  <c r="L246" i="2" s="1"/>
  <c r="E261" i="2" s="1"/>
  <c r="F261" i="2" s="1"/>
  <c r="G261" i="2" s="1"/>
  <c r="H261" i="2" s="1"/>
  <c r="I261" i="2" s="1"/>
  <c r="J261" i="2" s="1"/>
  <c r="K261" i="2" s="1"/>
  <c r="L261" i="2" s="1"/>
  <c r="L204" i="2"/>
  <c r="L205" i="2"/>
  <c r="L206" i="2"/>
  <c r="L264" i="2"/>
  <c r="L265" i="2"/>
  <c r="L266" i="2"/>
  <c r="K264" i="2"/>
  <c r="K265" i="2"/>
  <c r="K266" i="2"/>
  <c r="J264" i="2"/>
  <c r="J265" i="2"/>
  <c r="J266" i="2"/>
  <c r="I264" i="2"/>
  <c r="I265" i="2"/>
  <c r="I266" i="2"/>
  <c r="H264" i="2"/>
  <c r="H265" i="2"/>
  <c r="H266" i="2"/>
  <c r="G264" i="2"/>
  <c r="G265" i="2"/>
  <c r="G266" i="2"/>
  <c r="F264" i="2"/>
  <c r="F265" i="2"/>
  <c r="F266" i="2"/>
  <c r="E264" i="2"/>
  <c r="E265" i="2"/>
  <c r="E266" i="2"/>
  <c r="L249" i="2"/>
  <c r="L250" i="2"/>
  <c r="L251" i="2"/>
  <c r="K249" i="2"/>
  <c r="K250" i="2"/>
  <c r="K251" i="2"/>
  <c r="J249" i="2"/>
  <c r="J250" i="2"/>
  <c r="J251" i="2"/>
  <c r="I249" i="2"/>
  <c r="I250" i="2"/>
  <c r="I251" i="2"/>
  <c r="H249" i="2"/>
  <c r="H250" i="2"/>
  <c r="H251" i="2"/>
  <c r="G249" i="2"/>
  <c r="G250" i="2"/>
  <c r="G251" i="2"/>
  <c r="F249" i="2"/>
  <c r="F250" i="2"/>
  <c r="F251" i="2"/>
  <c r="E249" i="2"/>
  <c r="E250" i="2"/>
  <c r="E251" i="2"/>
  <c r="L234" i="2"/>
  <c r="L235" i="2"/>
  <c r="L236" i="2"/>
  <c r="K234" i="2"/>
  <c r="K235" i="2"/>
  <c r="K236" i="2"/>
  <c r="J234" i="2"/>
  <c r="J235" i="2"/>
  <c r="J236" i="2"/>
  <c r="I234" i="2"/>
  <c r="I235" i="2"/>
  <c r="I236" i="2"/>
  <c r="H234" i="2"/>
  <c r="H235" i="2"/>
  <c r="H236" i="2"/>
  <c r="G234" i="2"/>
  <c r="G235" i="2"/>
  <c r="G236" i="2"/>
  <c r="F234" i="2"/>
  <c r="F235" i="2"/>
  <c r="F236" i="2"/>
  <c r="E234" i="2"/>
  <c r="E235" i="2"/>
  <c r="E236" i="2"/>
  <c r="L219" i="2"/>
  <c r="L220" i="2"/>
  <c r="L221" i="2"/>
  <c r="K219" i="2"/>
  <c r="K220" i="2"/>
  <c r="K221" i="2"/>
  <c r="J219" i="2"/>
  <c r="J220" i="2"/>
  <c r="J221" i="2"/>
  <c r="I219" i="2"/>
  <c r="I220" i="2"/>
  <c r="I221" i="2"/>
  <c r="H219" i="2"/>
  <c r="H220" i="2"/>
  <c r="H221" i="2"/>
  <c r="G219" i="2"/>
  <c r="G220" i="2"/>
  <c r="G221" i="2"/>
  <c r="F219" i="2"/>
  <c r="F220" i="2"/>
  <c r="F221" i="2"/>
  <c r="E219" i="2"/>
  <c r="E220" i="2"/>
  <c r="E221" i="2"/>
  <c r="K204" i="2"/>
  <c r="K205" i="2"/>
  <c r="K206" i="2"/>
  <c r="J204" i="2"/>
  <c r="J205" i="2"/>
  <c r="J206" i="2"/>
  <c r="I204" i="2"/>
  <c r="I205" i="2"/>
  <c r="I206" i="2"/>
  <c r="H204" i="2"/>
  <c r="H205" i="2"/>
  <c r="H206" i="2"/>
  <c r="G204" i="2"/>
  <c r="G205" i="2"/>
  <c r="G206" i="2"/>
  <c r="F204" i="2"/>
  <c r="F205" i="2"/>
  <c r="F206" i="2"/>
  <c r="E205" i="2"/>
  <c r="E107" i="2"/>
  <c r="G48" i="2"/>
  <c r="G46" i="2"/>
  <c r="L126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52" i="2"/>
  <c r="G53" i="2"/>
  <c r="G54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5" i="2"/>
  <c r="G76" i="2"/>
  <c r="G80" i="2"/>
  <c r="G81" i="2"/>
  <c r="G82" i="2"/>
  <c r="L125" i="2"/>
  <c r="E167" i="2"/>
  <c r="G77" i="2" l="1"/>
  <c r="H300" i="2"/>
  <c r="E192" i="2"/>
  <c r="I153" i="2" s="1"/>
  <c r="L91" i="2"/>
  <c r="L142" i="2"/>
  <c r="L145" i="2" s="1"/>
  <c r="L147" i="2" s="1"/>
  <c r="N220" i="2"/>
  <c r="L120" i="2"/>
  <c r="J310" i="2" s="1"/>
  <c r="N251" i="2"/>
  <c r="N205" i="2"/>
  <c r="N206" i="2"/>
  <c r="N235" i="2"/>
  <c r="N221" i="2"/>
  <c r="N236" i="2"/>
  <c r="N250" i="2"/>
  <c r="L129" i="2"/>
  <c r="F85" i="2"/>
  <c r="E97" i="2" s="1"/>
  <c r="G55" i="2"/>
  <c r="F91" i="2"/>
  <c r="G49" i="2"/>
  <c r="K300" i="2"/>
  <c r="G91" i="2"/>
  <c r="H91" i="2"/>
  <c r="I91" i="2"/>
  <c r="J91" i="2"/>
  <c r="K91" i="2"/>
  <c r="L118" i="2"/>
  <c r="L148" i="2" l="1"/>
  <c r="E196" i="2" s="1"/>
  <c r="F196" i="2" s="1"/>
  <c r="N265" i="2"/>
  <c r="N266" i="2"/>
  <c r="E199" i="2"/>
  <c r="J306" i="2"/>
  <c r="J305" i="2"/>
  <c r="E24" i="2"/>
  <c r="H35" i="2" s="1"/>
  <c r="G85" i="2"/>
  <c r="J85" i="2"/>
  <c r="L143" i="2"/>
  <c r="E98" i="2"/>
  <c r="H103" i="2"/>
  <c r="G103" i="2"/>
  <c r="F103" i="2"/>
  <c r="I307" i="2"/>
  <c r="I308" i="2"/>
  <c r="I309" i="2"/>
  <c r="H47" i="2" l="1"/>
  <c r="H68" i="2"/>
  <c r="H42" i="2"/>
  <c r="H66" i="2"/>
  <c r="H61" i="2"/>
  <c r="H36" i="2"/>
  <c r="H82" i="2"/>
  <c r="H32" i="2"/>
  <c r="H44" i="2"/>
  <c r="H80" i="2"/>
  <c r="H81" i="2"/>
  <c r="H49" i="2"/>
  <c r="H62" i="2"/>
  <c r="H45" i="2"/>
  <c r="E27" i="2"/>
  <c r="F296" i="2" s="1"/>
  <c r="H52" i="2"/>
  <c r="L121" i="2"/>
  <c r="L122" i="2" s="1"/>
  <c r="H34" i="2"/>
  <c r="H71" i="2"/>
  <c r="I305" i="2"/>
  <c r="H60" i="2"/>
  <c r="F197" i="2"/>
  <c r="F198" i="2" s="1"/>
  <c r="G298" i="2" s="1"/>
  <c r="G196" i="2"/>
  <c r="G197" i="2" s="1"/>
  <c r="G198" i="2" s="1"/>
  <c r="H48" i="2"/>
  <c r="H85" i="2"/>
  <c r="H73" i="2"/>
  <c r="E26" i="2"/>
  <c r="L119" i="2" s="1"/>
  <c r="J122" i="2" s="1"/>
  <c r="I310" i="2"/>
  <c r="H75" i="2"/>
  <c r="H67" i="2"/>
  <c r="E197" i="2"/>
  <c r="E198" i="2" s="1"/>
  <c r="F298" i="2" s="1"/>
  <c r="H76" i="2"/>
  <c r="H70" i="2"/>
  <c r="E18" i="2"/>
  <c r="H53" i="2"/>
  <c r="H64" i="2"/>
  <c r="F175" i="2"/>
  <c r="H65" i="2"/>
  <c r="I306" i="2"/>
  <c r="H72" i="2"/>
  <c r="H37" i="2"/>
  <c r="H69" i="2"/>
  <c r="H77" i="2"/>
  <c r="H41" i="2"/>
  <c r="H33" i="2"/>
  <c r="H39" i="2"/>
  <c r="E21" i="2"/>
  <c r="H59" i="2"/>
  <c r="H43" i="2"/>
  <c r="F300" i="2"/>
  <c r="F165" i="2"/>
  <c r="F172" i="2"/>
  <c r="E19" i="2"/>
  <c r="G110" i="2" s="1"/>
  <c r="H40" i="2"/>
  <c r="H46" i="2"/>
  <c r="F199" i="2"/>
  <c r="G199" i="2" s="1"/>
  <c r="F299" i="2"/>
  <c r="H58" i="2"/>
  <c r="H54" i="2"/>
  <c r="H74" i="2"/>
  <c r="H38" i="2"/>
  <c r="H63" i="2"/>
  <c r="H55" i="2"/>
  <c r="H83" i="2"/>
  <c r="H196" i="2" l="1"/>
  <c r="H197" i="2" s="1"/>
  <c r="H198" i="2" s="1"/>
  <c r="H122" i="2"/>
  <c r="E122" i="2"/>
  <c r="G122" i="2"/>
  <c r="F159" i="2"/>
  <c r="F181" i="2"/>
  <c r="I122" i="2"/>
  <c r="F162" i="2"/>
  <c r="F122" i="2"/>
  <c r="F171" i="2"/>
  <c r="E202" i="2"/>
  <c r="E208" i="2" s="1"/>
  <c r="F177" i="2"/>
  <c r="F161" i="2"/>
  <c r="F160" i="2"/>
  <c r="F169" i="2"/>
  <c r="F192" i="2"/>
  <c r="F187" i="2"/>
  <c r="F167" i="2"/>
  <c r="F163" i="2"/>
  <c r="F190" i="2"/>
  <c r="F182" i="2"/>
  <c r="F176" i="2"/>
  <c r="F180" i="2"/>
  <c r="F297" i="2"/>
  <c r="F173" i="2"/>
  <c r="F179" i="2"/>
  <c r="F193" i="2"/>
  <c r="F189" i="2"/>
  <c r="F184" i="2"/>
  <c r="F170" i="2"/>
  <c r="F166" i="2"/>
  <c r="F164" i="2"/>
  <c r="F191" i="2"/>
  <c r="F174" i="2"/>
  <c r="F188" i="2"/>
  <c r="F183" i="2"/>
  <c r="F185" i="2"/>
  <c r="G297" i="2"/>
  <c r="F202" i="2"/>
  <c r="F208" i="2" s="1"/>
  <c r="G299" i="2"/>
  <c r="H297" i="2"/>
  <c r="H199" i="2"/>
  <c r="H299" i="2"/>
  <c r="G202" i="2"/>
  <c r="H298" i="2"/>
  <c r="I196" i="2" l="1"/>
  <c r="F292" i="2"/>
  <c r="E207" i="2"/>
  <c r="F293" i="2" s="1"/>
  <c r="G292" i="2"/>
  <c r="F207" i="2"/>
  <c r="G293" i="2" s="1"/>
  <c r="H202" i="2"/>
  <c r="I298" i="2"/>
  <c r="I197" i="2"/>
  <c r="I198" i="2" s="1"/>
  <c r="J196" i="2"/>
  <c r="H292" i="2"/>
  <c r="G208" i="2"/>
  <c r="G207" i="2"/>
  <c r="H293" i="2" s="1"/>
  <c r="I199" i="2"/>
  <c r="I297" i="2"/>
  <c r="I299" i="2"/>
  <c r="I202" i="2" l="1"/>
  <c r="J298" i="2"/>
  <c r="J299" i="2"/>
  <c r="J199" i="2"/>
  <c r="J297" i="2"/>
  <c r="K196" i="2"/>
  <c r="J197" i="2"/>
  <c r="J198" i="2" s="1"/>
  <c r="H208" i="2"/>
  <c r="I292" i="2"/>
  <c r="H207" i="2"/>
  <c r="I293" i="2" s="1"/>
  <c r="J202" i="2" l="1"/>
  <c r="K298" i="2"/>
  <c r="K299" i="2"/>
  <c r="K199" i="2"/>
  <c r="K297" i="2"/>
  <c r="L196" i="2"/>
  <c r="K197" i="2"/>
  <c r="K198" i="2" s="1"/>
  <c r="J292" i="2"/>
  <c r="I208" i="2"/>
  <c r="I207" i="2"/>
  <c r="K202" i="2" l="1"/>
  <c r="L298" i="2"/>
  <c r="J293" i="2"/>
  <c r="E211" i="2"/>
  <c r="L197" i="2"/>
  <c r="L198" i="2" s="1"/>
  <c r="L199" i="2"/>
  <c r="L299" i="2"/>
  <c r="L297" i="2"/>
  <c r="K292" i="2"/>
  <c r="J208" i="2"/>
  <c r="J207" i="2"/>
  <c r="K293" i="2" s="1"/>
  <c r="E214" i="2" l="1"/>
  <c r="F214" i="2" s="1"/>
  <c r="G214" i="2" s="1"/>
  <c r="H214" i="2" s="1"/>
  <c r="I214" i="2" s="1"/>
  <c r="J214" i="2" s="1"/>
  <c r="K214" i="2" s="1"/>
  <c r="L214" i="2" s="1"/>
  <c r="E229" i="2" s="1"/>
  <c r="F229" i="2" s="1"/>
  <c r="G229" i="2" s="1"/>
  <c r="H229" i="2" s="1"/>
  <c r="I229" i="2" s="1"/>
  <c r="J229" i="2" s="1"/>
  <c r="K229" i="2" s="1"/>
  <c r="L229" i="2" s="1"/>
  <c r="E244" i="2" s="1"/>
  <c r="F244" i="2" s="1"/>
  <c r="G244" i="2" s="1"/>
  <c r="H244" i="2" s="1"/>
  <c r="I244" i="2" s="1"/>
  <c r="J244" i="2" s="1"/>
  <c r="K244" i="2" s="1"/>
  <c r="L244" i="2" s="1"/>
  <c r="E259" i="2" s="1"/>
  <c r="F259" i="2" s="1"/>
  <c r="G259" i="2" s="1"/>
  <c r="H259" i="2" s="1"/>
  <c r="I259" i="2" s="1"/>
  <c r="J259" i="2" s="1"/>
  <c r="K259" i="2" s="1"/>
  <c r="L259" i="2" s="1"/>
  <c r="N299" i="2"/>
  <c r="N297" i="2"/>
  <c r="L202" i="2"/>
  <c r="N298" i="2"/>
  <c r="E212" i="2"/>
  <c r="E213" i="2" s="1"/>
  <c r="E217" i="2" s="1"/>
  <c r="F211" i="2"/>
  <c r="K207" i="2"/>
  <c r="L293" i="2" s="1"/>
  <c r="L292" i="2"/>
  <c r="K208" i="2"/>
  <c r="E223" i="2" l="1"/>
  <c r="E222" i="2"/>
  <c r="F212" i="2"/>
  <c r="F213" i="2"/>
  <c r="F217" i="2" s="1"/>
  <c r="G211" i="2"/>
  <c r="N292" i="2"/>
  <c r="L208" i="2"/>
  <c r="L207" i="2"/>
  <c r="N293" i="2" l="1"/>
  <c r="N207" i="2"/>
  <c r="H211" i="2"/>
  <c r="G212" i="2"/>
  <c r="G213" i="2" s="1"/>
  <c r="G217" i="2" s="1"/>
  <c r="F223" i="2"/>
  <c r="F222" i="2"/>
  <c r="G223" i="2" l="1"/>
  <c r="G222" i="2"/>
  <c r="H212" i="2"/>
  <c r="H213" i="2"/>
  <c r="H217" i="2" s="1"/>
  <c r="I211" i="2"/>
  <c r="J211" i="2" l="1"/>
  <c r="I212" i="2"/>
  <c r="I213" i="2" s="1"/>
  <c r="I217" i="2" s="1"/>
  <c r="H223" i="2"/>
  <c r="H222" i="2"/>
  <c r="I223" i="2" l="1"/>
  <c r="I222" i="2"/>
  <c r="K211" i="2"/>
  <c r="J212" i="2"/>
  <c r="J213" i="2"/>
  <c r="J217" i="2" s="1"/>
  <c r="J222" i="2" l="1"/>
  <c r="J223" i="2"/>
  <c r="L211" i="2"/>
  <c r="K212" i="2"/>
  <c r="K213" i="2" s="1"/>
  <c r="K217" i="2" s="1"/>
  <c r="K222" i="2" l="1"/>
  <c r="K223" i="2"/>
  <c r="E226" i="2"/>
  <c r="L212" i="2"/>
  <c r="L213" i="2" s="1"/>
  <c r="L217" i="2" s="1"/>
  <c r="L223" i="2" l="1"/>
  <c r="L222" i="2"/>
  <c r="F226" i="2"/>
  <c r="E227" i="2"/>
  <c r="E228" i="2" s="1"/>
  <c r="E232" i="2" s="1"/>
  <c r="E237" i="2" l="1"/>
  <c r="E238" i="2"/>
  <c r="F227" i="2"/>
  <c r="F228" i="2" s="1"/>
  <c r="F232" i="2" s="1"/>
  <c r="G226" i="2"/>
  <c r="N222" i="2"/>
  <c r="F238" i="2" l="1"/>
  <c r="F237" i="2"/>
  <c r="H226" i="2"/>
  <c r="G227" i="2"/>
  <c r="G228" i="2" s="1"/>
  <c r="G232" i="2" s="1"/>
  <c r="G237" i="2" l="1"/>
  <c r="G238" i="2"/>
  <c r="H227" i="2"/>
  <c r="H228" i="2" s="1"/>
  <c r="H232" i="2" s="1"/>
  <c r="I226" i="2"/>
  <c r="H237" i="2" l="1"/>
  <c r="H238" i="2"/>
  <c r="J226" i="2"/>
  <c r="I227" i="2"/>
  <c r="I228" i="2" s="1"/>
  <c r="I232" i="2" s="1"/>
  <c r="I238" i="2" l="1"/>
  <c r="I237" i="2"/>
  <c r="J227" i="2"/>
  <c r="J228" i="2"/>
  <c r="J232" i="2" s="1"/>
  <c r="K226" i="2"/>
  <c r="J237" i="2" l="1"/>
  <c r="J238" i="2"/>
  <c r="L226" i="2"/>
  <c r="K227" i="2"/>
  <c r="K228" i="2"/>
  <c r="K232" i="2" s="1"/>
  <c r="K238" i="2" l="1"/>
  <c r="K237" i="2"/>
  <c r="L227" i="2"/>
  <c r="L228" i="2" s="1"/>
  <c r="L232" i="2" s="1"/>
  <c r="E241" i="2"/>
  <c r="L238" i="2" l="1"/>
  <c r="L237" i="2"/>
  <c r="E242" i="2"/>
  <c r="E243" i="2"/>
  <c r="E247" i="2" s="1"/>
  <c r="F241" i="2"/>
  <c r="N237" i="2"/>
  <c r="G241" i="2" l="1"/>
  <c r="F242" i="2"/>
  <c r="F243" i="2" s="1"/>
  <c r="F247" i="2" s="1"/>
  <c r="E253" i="2"/>
  <c r="E252" i="2"/>
  <c r="F253" i="2" l="1"/>
  <c r="F252" i="2"/>
  <c r="H241" i="2"/>
  <c r="G242" i="2"/>
  <c r="G243" i="2"/>
  <c r="G247" i="2" s="1"/>
  <c r="I241" i="2" l="1"/>
  <c r="H242" i="2"/>
  <c r="H243" i="2" s="1"/>
  <c r="H247" i="2" s="1"/>
  <c r="G253" i="2"/>
  <c r="G252" i="2"/>
  <c r="H253" i="2" l="1"/>
  <c r="H252" i="2"/>
  <c r="J241" i="2"/>
  <c r="I242" i="2"/>
  <c r="I243" i="2" s="1"/>
  <c r="I247" i="2" s="1"/>
  <c r="I253" i="2" l="1"/>
  <c r="I252" i="2"/>
  <c r="K241" i="2"/>
  <c r="J242" i="2"/>
  <c r="J243" i="2" s="1"/>
  <c r="J247" i="2" s="1"/>
  <c r="J252" i="2" l="1"/>
  <c r="J253" i="2"/>
  <c r="L241" i="2"/>
  <c r="K242" i="2"/>
  <c r="K243" i="2"/>
  <c r="K247" i="2" s="1"/>
  <c r="K253" i="2" l="1"/>
  <c r="K252" i="2"/>
  <c r="E256" i="2"/>
  <c r="L242" i="2"/>
  <c r="L243" i="2" s="1"/>
  <c r="L247" i="2" s="1"/>
  <c r="L253" i="2" l="1"/>
  <c r="L252" i="2"/>
  <c r="E257" i="2"/>
  <c r="E258" i="2"/>
  <c r="E262" i="2" s="1"/>
  <c r="F256" i="2"/>
  <c r="N252" i="2"/>
  <c r="F257" i="2" l="1"/>
  <c r="F258" i="2" s="1"/>
  <c r="F262" i="2" s="1"/>
  <c r="G256" i="2"/>
  <c r="E268" i="2"/>
  <c r="E267" i="2"/>
  <c r="F267" i="2" l="1"/>
  <c r="F268" i="2"/>
  <c r="G257" i="2"/>
  <c r="G258" i="2"/>
  <c r="G262" i="2" s="1"/>
  <c r="H256" i="2"/>
  <c r="G267" i="2" l="1"/>
  <c r="G268" i="2"/>
  <c r="H257" i="2"/>
  <c r="H258" i="2" s="1"/>
  <c r="H262" i="2" s="1"/>
  <c r="I256" i="2"/>
  <c r="H267" i="2" l="1"/>
  <c r="H268" i="2"/>
  <c r="J256" i="2"/>
  <c r="I257" i="2"/>
  <c r="I258" i="2"/>
  <c r="I262" i="2" s="1"/>
  <c r="I268" i="2" l="1"/>
  <c r="I267" i="2"/>
  <c r="J257" i="2"/>
  <c r="J258" i="2" s="1"/>
  <c r="J262" i="2" s="1"/>
  <c r="K256" i="2"/>
  <c r="J268" i="2" l="1"/>
  <c r="J267" i="2"/>
  <c r="K257" i="2"/>
  <c r="L256" i="2"/>
  <c r="K258" i="2"/>
  <c r="K262" i="2" s="1"/>
  <c r="L257" i="2" l="1"/>
  <c r="L258" i="2"/>
  <c r="L262" i="2" s="1"/>
  <c r="K268" i="2"/>
  <c r="K267" i="2"/>
  <c r="L268" i="2" l="1"/>
  <c r="L267" i="2"/>
  <c r="N267" i="2" l="1"/>
  <c r="F294" i="2"/>
  <c r="F295" i="2"/>
</calcChain>
</file>

<file path=xl/sharedStrings.xml><?xml version="1.0" encoding="utf-8"?>
<sst xmlns="http://schemas.openxmlformats.org/spreadsheetml/2006/main" count="651" uniqueCount="436">
  <si>
    <t>NOTICE: This evaluation is intended for discussion purposes only.  It is not an offer or guarantee of performance.</t>
  </si>
  <si>
    <t>SOUTH DAKOTA HOUSING DEVELOPMENT AUTHORITY</t>
  </si>
  <si>
    <t>Project Evaluation Worksheet</t>
  </si>
  <si>
    <t>PROJECT PROFILE</t>
  </si>
  <si>
    <t>Today's Date</t>
  </si>
  <si>
    <t xml:space="preserve"> </t>
  </si>
  <si>
    <t>Project Name</t>
  </si>
  <si>
    <t>City</t>
  </si>
  <si>
    <t>Type of Project</t>
  </si>
  <si>
    <t>Project Use</t>
  </si>
  <si>
    <t>Cost per Unit</t>
  </si>
  <si>
    <t>(Excluding Land)</t>
  </si>
  <si>
    <t>(Including Land)</t>
  </si>
  <si>
    <t>Building Square Feet</t>
  </si>
  <si>
    <t>Building Cost per Sq Ft</t>
  </si>
  <si>
    <t>Land Square Feet</t>
  </si>
  <si>
    <t>Land Cost per Sq Ft</t>
  </si>
  <si>
    <t>Total Cost</t>
  </si>
  <si>
    <t>Number of Buildings</t>
  </si>
  <si>
    <t>Living Cost per Sq Ft</t>
  </si>
  <si>
    <t>Appraised Value</t>
  </si>
  <si>
    <t>USES OF FUNDS</t>
  </si>
  <si>
    <t xml:space="preserve">PROJECT </t>
  </si>
  <si>
    <t>Cost per</t>
  </si>
  <si>
    <t>Percent</t>
  </si>
  <si>
    <t>COSTS</t>
  </si>
  <si>
    <t>Sq. Foot</t>
  </si>
  <si>
    <t>Off Site Improvements</t>
  </si>
  <si>
    <t>On Site Improvements</t>
  </si>
  <si>
    <t>Construction Interest</t>
  </si>
  <si>
    <t>Construction Insurance</t>
  </si>
  <si>
    <t>Construction Contingency</t>
  </si>
  <si>
    <t>Contractor/Builder Profit</t>
  </si>
  <si>
    <t>Contractor/Builder Overhead</t>
  </si>
  <si>
    <t>General Reguirements</t>
  </si>
  <si>
    <t>Excise Tax</t>
  </si>
  <si>
    <t>Appliances</t>
  </si>
  <si>
    <t>Other</t>
  </si>
  <si>
    <t>Subtotal</t>
  </si>
  <si>
    <t>Acquisition Costs</t>
  </si>
  <si>
    <t>Land</t>
  </si>
  <si>
    <t>Existing Structures</t>
  </si>
  <si>
    <t>Related Soft Costs</t>
  </si>
  <si>
    <t>Architectural-Design</t>
  </si>
  <si>
    <t>Architectural-Supervision</t>
  </si>
  <si>
    <t xml:space="preserve">Property Appraisal </t>
  </si>
  <si>
    <t>Market Study</t>
  </si>
  <si>
    <t>BSPRA/SPRA (Identity of Interest)</t>
  </si>
  <si>
    <t>Developer's Overhead</t>
  </si>
  <si>
    <t>Consultant Fees</t>
  </si>
  <si>
    <t>Relocation Costs</t>
  </si>
  <si>
    <t>Temporary Relocation Expenses</t>
  </si>
  <si>
    <t>Permanent Relocation Expenses</t>
  </si>
  <si>
    <t>TOTAL USES OF FUNDS</t>
  </si>
  <si>
    <t>SOURCES OF FUNDS</t>
  </si>
  <si>
    <t>Owner</t>
  </si>
  <si>
    <t xml:space="preserve">Historic </t>
  </si>
  <si>
    <t>LIHTC</t>
  </si>
  <si>
    <t>Funds Invested in Project</t>
  </si>
  <si>
    <t>Equity</t>
  </si>
  <si>
    <t>Mortgage</t>
  </si>
  <si>
    <t>Tax Credit</t>
  </si>
  <si>
    <t>Source</t>
  </si>
  <si>
    <t>Amount/Market Value</t>
  </si>
  <si>
    <t>% of Total Funds</t>
  </si>
  <si>
    <t>Interest Rate</t>
  </si>
  <si>
    <t>Term</t>
  </si>
  <si>
    <t>Size</t>
  </si>
  <si>
    <t>1 BR</t>
  </si>
  <si>
    <t>2 BR</t>
  </si>
  <si>
    <t>3 BR</t>
  </si>
  <si>
    <t>Total</t>
  </si>
  <si>
    <t>Total Units</t>
  </si>
  <si>
    <t>Avg. Unit Sq. Ft.</t>
  </si>
  <si>
    <t>Market Rent Per Unit</t>
  </si>
  <si>
    <t>Other Income</t>
  </si>
  <si>
    <t>Less Utility Allowance</t>
  </si>
  <si>
    <t xml:space="preserve">     Less Utility Allow</t>
  </si>
  <si>
    <t>Net HOME Rents</t>
  </si>
  <si>
    <t>Commercial Space</t>
  </si>
  <si>
    <t>Total Monthly Rent</t>
  </si>
  <si>
    <t>OTHER INCOME</t>
  </si>
  <si>
    <t>Total Monthly Income</t>
  </si>
  <si>
    <t>Annual Potential Income</t>
  </si>
  <si>
    <t>ASSUMPTIONS</t>
  </si>
  <si>
    <t>Rent and Expense Trend Projections</t>
  </si>
  <si>
    <t>Operating Expenses Per Unit:</t>
  </si>
  <si>
    <t>Annual Operating Expense Increase:</t>
  </si>
  <si>
    <t>Vacancy Rate:</t>
  </si>
  <si>
    <t>OPERATING EXPENSES</t>
  </si>
  <si>
    <t>Administrative Expenses</t>
  </si>
  <si>
    <t>Type</t>
  </si>
  <si>
    <t>Payment</t>
  </si>
  <si>
    <t>Heating</t>
  </si>
  <si>
    <t>Maintenance Expenses</t>
  </si>
  <si>
    <t>Trash</t>
  </si>
  <si>
    <t>G = Gas</t>
  </si>
  <si>
    <t>E = Electric</t>
  </si>
  <si>
    <t>Operating Expenses</t>
  </si>
  <si>
    <t>T = Tenant Paid</t>
  </si>
  <si>
    <t>O = Owner Paid</t>
  </si>
  <si>
    <t>Total Annual Expenses</t>
  </si>
  <si>
    <t>Replacement Reserve</t>
  </si>
  <si>
    <t>PROFORMA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</si>
  <si>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</si>
  <si>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</si>
  <si>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</si>
  <si>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</si>
  <si>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</si>
  <si>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</si>
  <si>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</si>
  <si>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</si>
  <si>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Total Potential  Income</t>
  </si>
  <si>
    <t>Less Vacancy</t>
  </si>
  <si>
    <t>Effective Income</t>
  </si>
  <si>
    <t>Less Operating Exp</t>
  </si>
  <si>
    <t>Less Replacement Reser</t>
  </si>
  <si>
    <t>NOI</t>
  </si>
  <si>
    <t>Less Debt Service</t>
  </si>
  <si>
    <t>PRE-TAX CASH FLOW</t>
  </si>
  <si>
    <t xml:space="preserve"> (proforma continued)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</si>
  <si>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</si>
  <si>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</si>
  <si>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</si>
  <si>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</si>
  <si>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</si>
  <si>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</si>
  <si>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</si>
  <si>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</si>
  <si>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Total Potential Income</t>
  </si>
  <si>
    <t>Less Replacement Res</t>
  </si>
  <si>
    <t>RE Taxes</t>
  </si>
  <si>
    <t>Other Debt Service</t>
  </si>
  <si>
    <t>Minimum # Allowable</t>
  </si>
  <si>
    <t>Fixed or Floating?</t>
  </si>
  <si>
    <t>Years in Affordability</t>
  </si>
  <si>
    <t>This analysis is for:</t>
  </si>
  <si>
    <t>Percent of Effective Income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</si>
  <si>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</si>
  <si>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</si>
  <si>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</si>
  <si>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</si>
  <si>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</si>
  <si>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</si>
  <si>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</si>
  <si>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</si>
  <si>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</si>
  <si>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</si>
  <si>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</si>
  <si>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</si>
  <si>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</si>
  <si>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</si>
  <si>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</si>
  <si>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</si>
  <si>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</si>
  <si>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</si>
  <si>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</si>
  <si>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</si>
  <si>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</si>
  <si>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</si>
  <si>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</si>
  <si>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</si>
  <si>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TOTALS</t>
  </si>
  <si>
    <t>FHA 221(d)(3) limits per unit for maximum HOME subsidy amount.</t>
  </si>
  <si>
    <t>0 bedroom</t>
  </si>
  <si>
    <t>1 bedroom</t>
  </si>
  <si>
    <t>2 bedroom</t>
  </si>
  <si>
    <t>3 bedroom</t>
  </si>
  <si>
    <t>4+ bedroom</t>
  </si>
  <si>
    <t>This project=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</si>
  <si>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</si>
  <si>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</si>
  <si>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</si>
  <si>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</si>
  <si>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</si>
  <si>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</si>
  <si>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</si>
  <si>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</si>
  <si>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 xml:space="preserve">Debt Service Coverage  </t>
  </si>
  <si>
    <t>Owner Only Cash on Cash</t>
  </si>
  <si>
    <t>Owner Cash Avg by Affordability</t>
  </si>
  <si>
    <t>Avg Cash Return on All Equity</t>
  </si>
  <si>
    <t>HOME Loan to Value</t>
  </si>
  <si>
    <t>Operating Exp to EFI Ratio</t>
  </si>
  <si>
    <t>Debt Service to EFI Ratio</t>
  </si>
  <si>
    <t>Breakeven to GPI Ratio</t>
  </si>
  <si>
    <t xml:space="preserve">  </t>
  </si>
  <si>
    <t>SDHDA/NCSHA standards  (Apply to all Tax Credit and HOME projects.)</t>
  </si>
  <si>
    <t>Construction Sources</t>
  </si>
  <si>
    <t>Bank</t>
  </si>
  <si>
    <t>Permanent Sources</t>
  </si>
  <si>
    <t xml:space="preserve">TOTAL PERM.SOURCES </t>
  </si>
  <si>
    <t xml:space="preserve">TOTAL CONST. SOURCES </t>
  </si>
  <si>
    <t>Utilities</t>
  </si>
  <si>
    <t>Placed In Service</t>
  </si>
  <si>
    <t>Application Round</t>
  </si>
  <si>
    <t xml:space="preserve">     BSPRA (is Dev Fee w/ Identity of Interest, includes Builder Profit)=</t>
  </si>
  <si>
    <t>Grant</t>
  </si>
  <si>
    <t>Developer's Profit</t>
  </si>
  <si>
    <t>1 BR - 600</t>
  </si>
  <si>
    <t>2 BR - 750</t>
  </si>
  <si>
    <t>3 BR - 900</t>
  </si>
  <si>
    <t xml:space="preserve">4 BR - 1050 </t>
  </si>
  <si>
    <t>MIN. SQ. FT. LIMITS</t>
  </si>
  <si>
    <t>DEBT COVERAGE RATIO</t>
  </si>
  <si>
    <t>Safe Harbor Limits</t>
  </si>
  <si>
    <t>0 BR</t>
  </si>
  <si>
    <t>Total Living Sq. Ft.</t>
  </si>
  <si>
    <t>Annual Debt Service</t>
  </si>
  <si>
    <t xml:space="preserve">Real Estate Taxes </t>
  </si>
  <si>
    <t>Not applicable</t>
  </si>
  <si>
    <t>4BR</t>
  </si>
  <si>
    <t>Engineer/Survey</t>
  </si>
  <si>
    <t>Total Number Of Units</t>
  </si>
  <si>
    <t>Solve for Maximum Mortgage</t>
  </si>
  <si>
    <t>SUBSIDY LIMITS REVIEW</t>
  </si>
  <si>
    <t>NA</t>
  </si>
  <si>
    <t>Less Replacement Reserves</t>
  </si>
  <si>
    <t>Rehabilitation Costs</t>
  </si>
  <si>
    <t>New Building Const. Costs</t>
  </si>
  <si>
    <t>FEE LIMITATIONS FOR DEVELOPMENT STANDARDS</t>
  </si>
  <si>
    <t>Construction Loan Orig Fee</t>
  </si>
  <si>
    <t>Managers Unit</t>
  </si>
  <si>
    <t>X BR</t>
  </si>
  <si>
    <t>CPA Cost Certification</t>
  </si>
  <si>
    <t>Payment/Performance Bond</t>
  </si>
  <si>
    <t>Building Permit</t>
  </si>
  <si>
    <t>Legal &amp; Organizational Fees</t>
  </si>
  <si>
    <t>Physical Needs Assessment</t>
  </si>
  <si>
    <t>Title Insurance &amp; Recording</t>
  </si>
  <si>
    <t>Operating Reserves / Letter of Credit</t>
  </si>
  <si>
    <t xml:space="preserve">Rent-up / Affirmative Marketing </t>
  </si>
  <si>
    <t>Loan Orig. Fees, Flood Cert., Insurance, Credit Report, etc.</t>
  </si>
  <si>
    <t>NET RENT PER SQ. FT.</t>
  </si>
  <si>
    <t>Net Market Rents</t>
  </si>
  <si>
    <t>MARKET RENTS</t>
  </si>
  <si>
    <t>Units Sensory</t>
  </si>
  <si>
    <t xml:space="preserve">Units Mobility = </t>
  </si>
  <si>
    <t>(5% Mobility &amp; 2% Sensory)</t>
  </si>
  <si>
    <t>EFFECTIVE DATE:</t>
  </si>
  <si>
    <t>221 (d)(3) limits - Basic Elevator</t>
  </si>
  <si>
    <t>(Residential Living &amp; Common)</t>
  </si>
  <si>
    <t>XX</t>
  </si>
  <si>
    <t>Advertising</t>
  </si>
  <si>
    <t>Accounting/Audit</t>
  </si>
  <si>
    <t>Legal</t>
  </si>
  <si>
    <t>Management Fee</t>
  </si>
  <si>
    <t>Mgmt. Salary/Taxes</t>
  </si>
  <si>
    <t>Supplies/Telephone</t>
  </si>
  <si>
    <t xml:space="preserve">Other - </t>
  </si>
  <si>
    <t>Elevator</t>
  </si>
  <si>
    <t>Exterminating</t>
  </si>
  <si>
    <t>Maint. Salary/Taxes</t>
  </si>
  <si>
    <t>Maint. Supplies</t>
  </si>
  <si>
    <t>Repairs</t>
  </si>
  <si>
    <t>Fixed Expenses</t>
  </si>
  <si>
    <t>Insurance</t>
  </si>
  <si>
    <t>Other Taxes, Fees License</t>
  </si>
  <si>
    <t>Water/Sewer</t>
  </si>
  <si>
    <t>O</t>
  </si>
  <si>
    <t>2-BR</t>
  </si>
  <si>
    <t>Est. 3-BR</t>
  </si>
  <si>
    <t>Lighting</t>
  </si>
  <si>
    <t>Electricity</t>
  </si>
  <si>
    <t>Water &amp; Sewer</t>
  </si>
  <si>
    <t>Trash Removal</t>
  </si>
  <si>
    <t xml:space="preserve">Annual Rent Increase: </t>
  </si>
  <si>
    <t>(Exc. Non-rent Managers unit)</t>
  </si>
  <si>
    <t xml:space="preserve">Zone 1-Sioux Falls HCP </t>
  </si>
  <si>
    <t>Zone 2-Pierre HCP</t>
  </si>
  <si>
    <t>Zone 3-Rapid City HCP</t>
  </si>
  <si>
    <t>BEDROOM SIZE</t>
  </si>
  <si>
    <t>Environmental Reports</t>
  </si>
  <si>
    <t>Avg. Cost Per Rental Unit</t>
  </si>
  <si>
    <t>Living Cost Per Sq. Ft. (Inc.Land)</t>
  </si>
  <si>
    <t>(Including - X Bedroom Managers Unit)</t>
  </si>
  <si>
    <t>Owner/Developer</t>
  </si>
  <si>
    <t>Total Project Cost</t>
  </si>
  <si>
    <t>Est. 4-BR</t>
  </si>
  <si>
    <t>0 BR - 500</t>
  </si>
  <si>
    <t>Total Project Cost Limit</t>
  </si>
  <si>
    <t>Project Hard Costs =</t>
  </si>
  <si>
    <t>Project Hard Costs</t>
  </si>
  <si>
    <t>Total Project Cost (=E24)</t>
  </si>
  <si>
    <t xml:space="preserve">Other </t>
  </si>
  <si>
    <t>Calculation of total Project Cost Limits is completed on line 118 above.</t>
  </si>
  <si>
    <t xml:space="preserve">     Builder/Contractor Overhead (Max 2% of Project Hard Costs) =</t>
  </si>
  <si>
    <t xml:space="preserve">     Builder/Contractor Profit (Max 6% of Project Hard Costs) =</t>
  </si>
  <si>
    <t xml:space="preserve">     General Requirements (Max 6% of Project Hard Costs) =</t>
  </si>
  <si>
    <t>Soft Costs % of Total Project Costs</t>
  </si>
  <si>
    <t xml:space="preserve"> Soft Costs =</t>
  </si>
  <si>
    <t>(Maximum 15% for 16 units or less &amp; 12% for 17 units or more)</t>
  </si>
  <si>
    <t>Maximum 2%</t>
  </si>
  <si>
    <t>Total Proj. Cost</t>
  </si>
  <si>
    <t>TPC Limit</t>
  </si>
  <si>
    <t>(E24 Basis)</t>
  </si>
  <si>
    <t>(L118 Basis)</t>
  </si>
  <si>
    <t>Painting/Decorating/Cleaning</t>
  </si>
  <si>
    <t>Owner Signature:</t>
  </si>
  <si>
    <t>Lender Signature:</t>
  </si>
  <si>
    <t>SRO Unit</t>
  </si>
  <si>
    <t>Group Home (per bedroom)</t>
  </si>
  <si>
    <t>4+ bedrooms</t>
  </si>
  <si>
    <t>SRO - 300</t>
  </si>
  <si>
    <t>Fuel Oil</t>
  </si>
  <si>
    <t>Natural Gas or Propane</t>
  </si>
  <si>
    <t xml:space="preserve">Grounds </t>
  </si>
  <si>
    <t>Cooking</t>
  </si>
  <si>
    <t>Water Heating</t>
  </si>
  <si>
    <t xml:space="preserve">T </t>
  </si>
  <si>
    <t xml:space="preserve">Begin RE Taxes - Discretionary </t>
  </si>
  <si>
    <t>Air Conditioning</t>
  </si>
  <si>
    <t>Net Rent</t>
  </si>
  <si>
    <t>SOURCE: ________________________________________</t>
  </si>
  <si>
    <t>COMMUNITY HOUSING DEVELOPMENT PROGRAM</t>
  </si>
  <si>
    <t>New Construction</t>
  </si>
  <si>
    <t>Family</t>
  </si>
  <si>
    <t>RENTS 80% =</t>
  </si>
  <si>
    <t>Other - Snow Removal</t>
  </si>
  <si>
    <t>max CHDP funds</t>
  </si>
  <si>
    <t>CHDP</t>
  </si>
  <si>
    <t>CHDP PROFILE</t>
  </si>
  <si>
    <t xml:space="preserve">1-bdrm 80% Rent </t>
  </si>
  <si>
    <t>1-bdrm 80% Rent</t>
  </si>
  <si>
    <t>2-bdrm 80%Rent</t>
  </si>
  <si>
    <t>2-bdrm 80% Rent</t>
  </si>
  <si>
    <t>3-bdrm 80% Rent</t>
  </si>
  <si>
    <t>4-bdrm 80% Rent</t>
  </si>
  <si>
    <t>5-bdrm 80% Rent</t>
  </si>
  <si>
    <t xml:space="preserve">Second </t>
  </si>
  <si>
    <t>CHDP Operating Reserve Escrow Or Letter of Credit</t>
  </si>
  <si>
    <t>END</t>
  </si>
  <si>
    <t>Max 19%</t>
  </si>
  <si>
    <t>Total CHDP Units</t>
  </si>
  <si>
    <t>Income Rule</t>
  </si>
  <si>
    <t>Rent Rule</t>
  </si>
  <si>
    <t>(50% @ 120% AMI)</t>
  </si>
  <si>
    <t>(50% @ 80% AMI)</t>
  </si>
  <si>
    <t>Floating</t>
  </si>
  <si>
    <t xml:space="preserve">CHDP funds represent </t>
  </si>
  <si>
    <t>of the funding for the CHDP assisted units.</t>
  </si>
  <si>
    <t xml:space="preserve">SDHDA Finance Limits </t>
  </si>
  <si>
    <t>IECC 2009 /ASHRAE 90.1</t>
  </si>
  <si>
    <t xml:space="preserve">Davis-Bacon </t>
  </si>
  <si>
    <t>Yes or NO</t>
  </si>
  <si>
    <t>Relocation Involved</t>
  </si>
  <si>
    <t xml:space="preserve">504 Accessible </t>
  </si>
  <si>
    <t>Identity of Interest</t>
  </si>
  <si>
    <t xml:space="preserve">LBP-Pre 1978 </t>
  </si>
  <si>
    <t>Exceeds Project Finance Limits</t>
  </si>
  <si>
    <t xml:space="preserve">CHDP Mortgage Debt </t>
  </si>
  <si>
    <t>2nd Debt Service</t>
  </si>
  <si>
    <t>2nd</t>
  </si>
  <si>
    <t>SDHDA PROJECT FINANCE LIMITS (PER UNIT TYPE)</t>
  </si>
  <si>
    <t># of CHDP UNITS</t>
  </si>
  <si>
    <t>CHDP Monitoring Fees</t>
  </si>
  <si>
    <t xml:space="preserve">Zone 2  (2018-2019) </t>
  </si>
  <si>
    <r>
      <t xml:space="preserve">      </t>
    </r>
    <r>
      <rPr>
        <b/>
        <u/>
        <sz val="10"/>
        <rFont val="Helvetica"/>
      </rPr>
      <t>Notice:  These trending factors are used</t>
    </r>
  </si>
  <si>
    <r>
      <t xml:space="preserve">      </t>
    </r>
    <r>
      <rPr>
        <b/>
        <u/>
        <sz val="10"/>
        <rFont val="Helvetica"/>
      </rPr>
      <t>as estimations only.   There is no</t>
    </r>
  </si>
  <si>
    <r>
      <t xml:space="preserve">      </t>
    </r>
    <r>
      <rPr>
        <b/>
        <u/>
        <sz val="10"/>
        <rFont val="Helvetica"/>
      </rPr>
      <t>guarantee, either actual or implied, for</t>
    </r>
  </si>
  <si>
    <r>
      <t xml:space="preserve">      </t>
    </r>
    <r>
      <rPr>
        <b/>
        <u/>
        <sz val="10"/>
        <rFont val="Helvetica"/>
      </rPr>
      <t>a project's actual performance.</t>
    </r>
  </si>
  <si>
    <t>Minimum of $400 unit/year</t>
  </si>
  <si>
    <t xml:space="preserve">     Developer Fee (Total Project Costs Less Dev. Fee, includes Consultant Fee) =</t>
  </si>
  <si>
    <t xml:space="preserve">     Consultant Fees (Total Project Costs Less Consultant Fee) =</t>
  </si>
  <si>
    <t>(enter the number only)</t>
  </si>
  <si>
    <t>INCOME CALCULATION/RENT PROFILE: 2022-2023 Limits</t>
  </si>
  <si>
    <t xml:space="preserve">Enter the ZONE # where you project is located </t>
  </si>
  <si>
    <t>2022 Zones</t>
  </si>
  <si>
    <t>Counties</t>
  </si>
  <si>
    <t xml:space="preserve">Zone </t>
  </si>
  <si>
    <t>Lincoln</t>
  </si>
  <si>
    <t>Minnehaha</t>
  </si>
  <si>
    <t>Union</t>
  </si>
  <si>
    <t>Beadle</t>
  </si>
  <si>
    <t>Brookings</t>
  </si>
  <si>
    <t xml:space="preserve">Brown </t>
  </si>
  <si>
    <t>Clay</t>
  </si>
  <si>
    <t xml:space="preserve">Codington </t>
  </si>
  <si>
    <t xml:space="preserve">Davison </t>
  </si>
  <si>
    <t xml:space="preserve">Hughes </t>
  </si>
  <si>
    <t>Lake</t>
  </si>
  <si>
    <t>Lawrence</t>
  </si>
  <si>
    <t>McCook</t>
  </si>
  <si>
    <t>Meade</t>
  </si>
  <si>
    <t>Turner</t>
  </si>
  <si>
    <t xml:space="preserve">Pennington </t>
  </si>
  <si>
    <t>Yankton</t>
  </si>
  <si>
    <t xml:space="preserve">Aurora, </t>
  </si>
  <si>
    <t>Bennett</t>
  </si>
  <si>
    <t>Bon Homme</t>
  </si>
  <si>
    <t>Brule</t>
  </si>
  <si>
    <t>Buffalo</t>
  </si>
  <si>
    <t>Butte</t>
  </si>
  <si>
    <t>Campbell</t>
  </si>
  <si>
    <t>Charles Mix</t>
  </si>
  <si>
    <t>Clark</t>
  </si>
  <si>
    <t>Custer</t>
  </si>
  <si>
    <t>Day</t>
  </si>
  <si>
    <t>Deuel</t>
  </si>
  <si>
    <t>Douglas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</si>
  <si>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</si>
  <si>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</si>
  <si>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</si>
  <si>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</si>
  <si>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</si>
  <si>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</si>
  <si>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</si>
  <si>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</si>
  <si>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Harding</t>
  </si>
  <si>
    <t>Hutchinson</t>
  </si>
  <si>
    <t>Hyde</t>
  </si>
  <si>
    <t>Jackson</t>
  </si>
  <si>
    <t>Jerauld</t>
  </si>
  <si>
    <t>Jones</t>
  </si>
  <si>
    <t>Kingsbury</t>
  </si>
  <si>
    <t>Lyman</t>
  </si>
  <si>
    <t>Marshall</t>
  </si>
  <si>
    <t>McPherson</t>
  </si>
  <si>
    <t>Mellette</t>
  </si>
  <si>
    <t>Miner</t>
  </si>
  <si>
    <t>Moody</t>
  </si>
  <si>
    <t>Perkins</t>
  </si>
  <si>
    <t>Potter</t>
  </si>
  <si>
    <t>Roberts</t>
  </si>
  <si>
    <t>Sanborn</t>
  </si>
  <si>
    <t>Spink</t>
  </si>
  <si>
    <t>Stanley</t>
  </si>
  <si>
    <t>Sully</t>
  </si>
  <si>
    <t>Tripp</t>
  </si>
  <si>
    <t>Walworth</t>
  </si>
  <si>
    <t>Zone</t>
  </si>
  <si>
    <t xml:space="preserve">Corson </t>
  </si>
  <si>
    <t>Dewey</t>
  </si>
  <si>
    <t>Oglala Lakota</t>
  </si>
  <si>
    <t>Todd</t>
  </si>
  <si>
    <t>Ziebach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</si>
</sst>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"/>
    <numFmt numFmtId="167" formatCode="[$-409]mmmm\ d\,\ yyyy;@"/>
    <numFmt numFmtId="168" formatCode="&quot;$&quot;#,##0.000000_);\(&quot;$&quot;#,##0.000000\)"/>
  </numFmts>
  <fonts count="18" x14ac:knownFonts="1">
    <font>
      <sz val="10"/>
      <name val="Helv"/>
    </font>
    <font>
      <sz val="10"/>
      <name val="Helv"/>
    </font>
    <font>
      <b/>
      <sz val="10"/>
      <name val="Helvetica"/>
    </font>
    <font>
      <sz val="10"/>
      <name val="Helvetica"/>
    </font>
    <font>
      <sz val="10"/>
      <color theme="0" tint="-0.34998626667073579"/>
      <name val="Helvetica"/>
    </font>
    <font>
      <sz val="10"/>
      <color theme="0" tint="-0.499984740745262"/>
      <name val="Helvetica"/>
    </font>
    <font>
      <b/>
      <sz val="10"/>
      <color theme="0" tint="-0.34998626667073579"/>
      <name val="Helvetica"/>
    </font>
    <font>
      <b/>
      <u/>
      <sz val="10"/>
      <name val="Helvetica"/>
    </font>
    <font>
      <b/>
      <sz val="10"/>
      <color theme="0" tint="-0.249977111117893"/>
      <name val="Helvetica"/>
    </font>
    <font>
      <sz val="10"/>
      <color theme="0" tint="-0.249977111117893"/>
      <name val="Helvetica"/>
    </font>
    <font>
      <u/>
      <sz val="10"/>
      <name val="Helvetica"/>
    </font>
    <font>
      <sz val="10"/>
      <color rgb="FF0070C0"/>
      <name val="Helvetica"/>
    </font>
    <font>
      <i/>
      <sz val="10"/>
      <name val="Helvetica"/>
    </font>
    <font>
      <b/>
      <i/>
      <sz val="10"/>
      <name val="Helvetica"/>
    </font>
    <font>
      <sz val="10"/>
      <color rgb="FF7030A0"/>
      <name val="Helvetica"/>
    </font>
    <font>
      <b/>
      <sz val="10"/>
      <color theme="3" tint="0.39997558519241921"/>
      <name val="Helvetica"/>
    </font>
    <font>
      <b/>
      <sz val="10"/>
      <color theme="0" tint="-0.14999847407452621"/>
      <name val="Helvetica"/>
    </font>
    <font>
      <b/>
      <sz val="10"/>
      <color rgb="FF0033CC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5" fontId="0" fillId="0" borderId="0" xfId="0" applyNumberFormat="1"/>
    <xf numFmtId="0" fontId="0" fillId="0" borderId="0" xfId="0" applyBorder="1"/>
    <xf numFmtId="0" fontId="0" fillId="0" borderId="1" xfId="0" applyBorder="1"/>
    <xf numFmtId="5" fontId="0" fillId="0" borderId="1" xfId="0" applyNumberFormat="1" applyBorder="1"/>
    <xf numFmtId="5" fontId="0" fillId="0" borderId="0" xfId="0" applyNumberFormat="1" applyBorder="1"/>
    <xf numFmtId="0" fontId="1" fillId="0" borderId="0" xfId="0" applyFont="1"/>
    <xf numFmtId="168" fontId="0" fillId="0" borderId="0" xfId="0" applyNumberFormat="1"/>
    <xf numFmtId="0" fontId="2" fillId="0" borderId="0" xfId="0" applyFont="1" applyAlignment="1" applyProtection="1">
      <alignment horizontal="centerContinuous"/>
    </xf>
    <xf numFmtId="14" fontId="3" fillId="0" borderId="0" xfId="0" applyNumberFormat="1" applyFont="1" applyProtection="1"/>
    <xf numFmtId="5" fontId="3" fillId="0" borderId="0" xfId="0" applyNumberFormat="1" applyFont="1" applyProtection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2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3" fillId="0" borderId="6" xfId="0" applyFont="1" applyBorder="1" applyProtection="1"/>
    <xf numFmtId="5" fontId="2" fillId="0" borderId="6" xfId="0" applyNumberFormat="1" applyFont="1" applyBorder="1" applyProtection="1"/>
    <xf numFmtId="5" fontId="3" fillId="0" borderId="6" xfId="0" applyNumberFormat="1" applyFont="1" applyBorder="1" applyProtection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0" fontId="4" fillId="0" borderId="0" xfId="0" applyFont="1" applyProtection="1"/>
    <xf numFmtId="1" fontId="4" fillId="0" borderId="0" xfId="0" applyNumberFormat="1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Alignment="1" applyProtection="1">
      <alignment horizontal="left"/>
      <protection locked="0"/>
    </xf>
    <xf numFmtId="5" fontId="3" fillId="0" borderId="0" xfId="0" applyNumberFormat="1" applyFont="1" applyFill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7" fontId="3" fillId="0" borderId="0" xfId="0" applyNumberFormat="1" applyFont="1" applyFill="1" applyAlignment="1" applyProtection="1">
      <alignment horizontal="left"/>
    </xf>
    <xf numFmtId="3" fontId="3" fillId="0" borderId="0" xfId="0" applyNumberFormat="1" applyFont="1" applyAlignment="1" applyProtection="1">
      <alignment horizontal="left"/>
      <protection locked="0"/>
    </xf>
    <xf numFmtId="7" fontId="3" fillId="0" borderId="0" xfId="0" applyNumberFormat="1" applyFont="1" applyAlignment="1" applyProtection="1">
      <alignment horizontal="left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</xf>
    <xf numFmtId="5" fontId="3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5" fontId="4" fillId="0" borderId="0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2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10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5" fontId="3" fillId="0" borderId="0" xfId="0" applyNumberFormat="1" applyFont="1" applyProtection="1">
      <protection locked="0"/>
    </xf>
    <xf numFmtId="7" fontId="3" fillId="0" borderId="0" xfId="0" applyNumberFormat="1" applyFont="1" applyProtection="1"/>
    <xf numFmtId="9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5" fontId="3" fillId="0" borderId="0" xfId="0" applyNumberFormat="1" applyFont="1" applyAlignment="1" applyProtection="1">
      <alignment horizontal="left"/>
    </xf>
    <xf numFmtId="5" fontId="3" fillId="0" borderId="0" xfId="0" applyNumberFormat="1" applyFont="1" applyFill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/>
    <xf numFmtId="5" fontId="2" fillId="0" borderId="0" xfId="0" applyNumberFormat="1" applyFont="1" applyAlignment="1" applyProtection="1">
      <alignment horizontal="left"/>
    </xf>
    <xf numFmtId="5" fontId="2" fillId="0" borderId="15" xfId="0" applyNumberFormat="1" applyFont="1" applyBorder="1" applyProtection="1"/>
    <xf numFmtId="5" fontId="3" fillId="0" borderId="15" xfId="0" applyNumberFormat="1" applyFont="1" applyBorder="1" applyProtection="1"/>
    <xf numFmtId="0" fontId="3" fillId="0" borderId="15" xfId="0" applyFont="1" applyBorder="1" applyProtection="1"/>
    <xf numFmtId="5" fontId="3" fillId="0" borderId="15" xfId="0" applyNumberFormat="1" applyFont="1" applyFill="1" applyBorder="1" applyProtection="1"/>
    <xf numFmtId="7" fontId="3" fillId="0" borderId="15" xfId="0" applyNumberFormat="1" applyFont="1" applyBorder="1" applyProtection="1"/>
    <xf numFmtId="10" fontId="3" fillId="0" borderId="15" xfId="0" applyNumberFormat="1" applyFont="1" applyBorder="1" applyProtection="1"/>
    <xf numFmtId="0" fontId="3" fillId="0" borderId="0" xfId="0" applyFont="1" applyFill="1" applyProtection="1"/>
    <xf numFmtId="5" fontId="3" fillId="0" borderId="0" xfId="0" applyNumberFormat="1" applyFont="1" applyFill="1" applyProtection="1"/>
    <xf numFmtId="5" fontId="3" fillId="0" borderId="2" xfId="0" applyNumberFormat="1" applyFont="1" applyBorder="1" applyProtection="1"/>
    <xf numFmtId="5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Protection="1"/>
    <xf numFmtId="0" fontId="3" fillId="0" borderId="15" xfId="0" applyFont="1" applyBorder="1" applyAlignment="1" applyProtection="1">
      <alignment horizontal="left"/>
    </xf>
    <xf numFmtId="5" fontId="3" fillId="0" borderId="15" xfId="0" applyNumberFormat="1" applyFont="1" applyFill="1" applyBorder="1" applyAlignment="1" applyProtection="1">
      <alignment horizontal="right"/>
    </xf>
    <xf numFmtId="5" fontId="3" fillId="0" borderId="0" xfId="0" applyNumberFormat="1" applyFont="1" applyFill="1" applyAlignment="1" applyProtection="1">
      <alignment horizontal="right"/>
    </xf>
    <xf numFmtId="0" fontId="2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Protection="1"/>
    <xf numFmtId="5" fontId="4" fillId="0" borderId="0" xfId="0" applyNumberFormat="1" applyFont="1" applyFill="1" applyAlignment="1" applyProtection="1">
      <alignment horizontal="right"/>
    </xf>
    <xf numFmtId="5" fontId="4" fillId="0" borderId="0" xfId="0" applyNumberFormat="1" applyFont="1" applyFill="1" applyAlignment="1" applyProtection="1">
      <alignment horizontal="right"/>
      <protection locked="0"/>
    </xf>
    <xf numFmtId="7" fontId="4" fillId="0" borderId="0" xfId="0" applyNumberFormat="1" applyFont="1" applyProtection="1"/>
    <xf numFmtId="10" fontId="4" fillId="0" borderId="0" xfId="0" applyNumberFormat="1" applyFont="1" applyProtection="1"/>
    <xf numFmtId="0" fontId="4" fillId="0" borderId="15" xfId="0" applyFont="1" applyBorder="1" applyAlignment="1" applyProtection="1">
      <alignment horizontal="left"/>
    </xf>
    <xf numFmtId="0" fontId="4" fillId="0" borderId="15" xfId="0" applyFont="1" applyBorder="1" applyProtection="1"/>
    <xf numFmtId="5" fontId="4" fillId="0" borderId="15" xfId="0" applyNumberFormat="1" applyFont="1" applyFill="1" applyBorder="1" applyAlignment="1" applyProtection="1">
      <alignment horizontal="right"/>
    </xf>
    <xf numFmtId="7" fontId="4" fillId="0" borderId="15" xfId="0" applyNumberFormat="1" applyFont="1" applyBorder="1" applyProtection="1"/>
    <xf numFmtId="10" fontId="4" fillId="0" borderId="15" xfId="0" applyNumberFormat="1" applyFont="1" applyBorder="1" applyProtection="1"/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Protection="1"/>
    <xf numFmtId="10" fontId="2" fillId="0" borderId="22" xfId="0" applyNumberFormat="1" applyFont="1" applyBorder="1" applyProtection="1"/>
    <xf numFmtId="0" fontId="3" fillId="0" borderId="22" xfId="0" applyFont="1" applyBorder="1" applyProtection="1"/>
    <xf numFmtId="5" fontId="3" fillId="0" borderId="22" xfId="0" applyNumberFormat="1" applyFont="1" applyFill="1" applyBorder="1" applyProtection="1"/>
    <xf numFmtId="7" fontId="3" fillId="0" borderId="22" xfId="0" applyNumberFormat="1" applyFont="1" applyBorder="1" applyProtection="1"/>
    <xf numFmtId="10" fontId="3" fillId="0" borderId="23" xfId="0" applyNumberFormat="1" applyFont="1" applyBorder="1" applyProtection="1"/>
    <xf numFmtId="7" fontId="3" fillId="0" borderId="20" xfId="0" applyNumberFormat="1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10" fontId="2" fillId="0" borderId="0" xfId="0" applyNumberFormat="1" applyFont="1" applyProtection="1"/>
    <xf numFmtId="0" fontId="3" fillId="0" borderId="0" xfId="0" applyFont="1" applyFill="1" applyProtection="1">
      <protection locked="0"/>
    </xf>
    <xf numFmtId="0" fontId="7" fillId="0" borderId="0" xfId="0" applyFont="1" applyProtection="1"/>
    <xf numFmtId="0" fontId="3" fillId="0" borderId="0" xfId="0" applyFont="1" applyBorder="1" applyAlignment="1" applyProtection="1">
      <alignment horizontal="left"/>
    </xf>
    <xf numFmtId="1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0" fontId="3" fillId="0" borderId="0" xfId="0" applyNumberFormat="1" applyFont="1" applyFill="1" applyAlignment="1" applyProtection="1">
      <alignment horizontal="left"/>
      <protection locked="0"/>
    </xf>
    <xf numFmtId="10" fontId="3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  <protection locked="0"/>
    </xf>
    <xf numFmtId="5" fontId="3" fillId="0" borderId="0" xfId="0" applyNumberFormat="1" applyFont="1" applyFill="1" applyAlignment="1" applyProtection="1">
      <alignment horizontal="left"/>
      <protection locked="0"/>
    </xf>
    <xf numFmtId="5" fontId="3" fillId="0" borderId="7" xfId="0" applyNumberFormat="1" applyFont="1" applyFill="1" applyBorder="1" applyProtection="1"/>
    <xf numFmtId="0" fontId="8" fillId="0" borderId="0" xfId="0" applyFont="1" applyBorder="1" applyProtection="1"/>
    <xf numFmtId="5" fontId="8" fillId="0" borderId="0" xfId="0" applyNumberFormat="1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5" fontId="3" fillId="0" borderId="0" xfId="0" applyNumberFormat="1" applyFont="1" applyBorder="1" applyAlignment="1" applyProtection="1">
      <alignment horizontal="right"/>
    </xf>
    <xf numFmtId="42" fontId="8" fillId="0" borderId="0" xfId="0" applyNumberFormat="1" applyFont="1" applyBorder="1" applyProtection="1"/>
    <xf numFmtId="0" fontId="10" fillId="0" borderId="0" xfId="0" applyFont="1" applyBorder="1" applyProtection="1"/>
    <xf numFmtId="10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5" fontId="3" fillId="0" borderId="7" xfId="0" applyNumberFormat="1" applyFont="1" applyFill="1" applyBorder="1" applyAlignment="1" applyProtection="1">
      <alignment horizontal="right"/>
    </xf>
    <xf numFmtId="9" fontId="2" fillId="0" borderId="0" xfId="2" applyFont="1" applyAlignment="1" applyProtection="1">
      <alignment horizontal="left"/>
    </xf>
    <xf numFmtId="5" fontId="2" fillId="0" borderId="0" xfId="0" applyNumberFormat="1" applyFont="1" applyProtection="1"/>
    <xf numFmtId="0" fontId="2" fillId="0" borderId="6" xfId="2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  <protection locked="0"/>
    </xf>
    <xf numFmtId="5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" fontId="3" fillId="0" borderId="0" xfId="0" applyNumberFormat="1" applyFont="1" applyFill="1" applyProtection="1">
      <protection locked="0"/>
    </xf>
    <xf numFmtId="1" fontId="3" fillId="0" borderId="0" xfId="0" applyNumberFormat="1" applyFont="1" applyFill="1" applyProtection="1"/>
    <xf numFmtId="0" fontId="2" fillId="5" borderId="0" xfId="0" applyFont="1" applyFill="1" applyProtection="1"/>
    <xf numFmtId="0" fontId="3" fillId="5" borderId="0" xfId="0" applyFont="1" applyFill="1" applyAlignment="1" applyProtection="1">
      <alignment horizontal="left"/>
    </xf>
    <xf numFmtId="0" fontId="3" fillId="5" borderId="0" xfId="0" applyFont="1" applyFill="1" applyProtection="1"/>
    <xf numFmtId="5" fontId="2" fillId="0" borderId="0" xfId="0" applyNumberFormat="1" applyFont="1" applyFill="1" applyProtection="1">
      <protection locked="0"/>
    </xf>
    <xf numFmtId="7" fontId="2" fillId="0" borderId="0" xfId="0" applyNumberFormat="1" applyFont="1" applyFill="1" applyProtection="1"/>
    <xf numFmtId="42" fontId="2" fillId="0" borderId="0" xfId="0" applyNumberFormat="1" applyFont="1" applyProtection="1"/>
    <xf numFmtId="166" fontId="2" fillId="0" borderId="0" xfId="0" applyNumberFormat="1" applyFont="1" applyFill="1" applyProtection="1"/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NumberFormat="1" applyFont="1" applyFill="1" applyProtection="1"/>
    <xf numFmtId="0" fontId="3" fillId="0" borderId="0" xfId="0" applyNumberFormat="1" applyFont="1" applyFill="1" applyProtection="1"/>
    <xf numFmtId="5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/>
    <xf numFmtId="5" fontId="2" fillId="0" borderId="0" xfId="0" applyNumberFormat="1" applyFont="1" applyFill="1" applyProtection="1"/>
    <xf numFmtId="166" fontId="3" fillId="0" borderId="0" xfId="0" applyNumberFormat="1" applyFont="1" applyFill="1" applyAlignment="1" applyProtection="1">
      <alignment horizontal="right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left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Protection="1"/>
    <xf numFmtId="0" fontId="3" fillId="0" borderId="1" xfId="0" applyFont="1" applyFill="1" applyBorder="1" applyProtection="1"/>
    <xf numFmtId="0" fontId="3" fillId="0" borderId="1" xfId="0" applyFont="1" applyBorder="1" applyProtection="1"/>
    <xf numFmtId="0" fontId="3" fillId="0" borderId="1" xfId="0" applyFont="1" applyBorder="1"/>
    <xf numFmtId="5" fontId="3" fillId="0" borderId="0" xfId="0" applyNumberFormat="1" applyFont="1"/>
    <xf numFmtId="0" fontId="3" fillId="0" borderId="0" xfId="0" applyFont="1" applyBorder="1" applyAlignment="1" applyProtection="1"/>
    <xf numFmtId="5" fontId="3" fillId="0" borderId="0" xfId="0" applyNumberFormat="1" applyFont="1" applyBorder="1" applyAlignment="1" applyProtection="1"/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/>
    <xf numFmtId="1" fontId="3" fillId="0" borderId="0" xfId="0" applyNumberFormat="1" applyFont="1" applyBorder="1" applyProtection="1"/>
    <xf numFmtId="5" fontId="3" fillId="0" borderId="0" xfId="0" applyNumberFormat="1" applyFont="1" applyBorder="1"/>
    <xf numFmtId="1" fontId="3" fillId="0" borderId="0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/>
    <xf numFmtId="1" fontId="3" fillId="0" borderId="1" xfId="0" applyNumberFormat="1" applyFont="1" applyBorder="1" applyProtection="1"/>
    <xf numFmtId="5" fontId="3" fillId="0" borderId="1" xfId="0" applyNumberFormat="1" applyFont="1" applyBorder="1"/>
    <xf numFmtId="1" fontId="3" fillId="0" borderId="9" xfId="0" applyNumberFormat="1" applyFont="1" applyBorder="1" applyProtection="1"/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5" fontId="3" fillId="0" borderId="8" xfId="0" applyNumberFormat="1" applyFont="1" applyFill="1" applyBorder="1" applyProtection="1">
      <protection locked="0"/>
    </xf>
    <xf numFmtId="5" fontId="3" fillId="0" borderId="8" xfId="0" applyNumberFormat="1" applyFont="1" applyFill="1" applyBorder="1" applyProtection="1"/>
    <xf numFmtId="5" fontId="3" fillId="0" borderId="16" xfId="0" applyNumberFormat="1" applyFont="1" applyFill="1" applyBorder="1" applyProtection="1"/>
    <xf numFmtId="5" fontId="3" fillId="0" borderId="0" xfId="0" applyNumberFormat="1" applyFont="1" applyFill="1" applyBorder="1" applyProtection="1"/>
    <xf numFmtId="1" fontId="3" fillId="0" borderId="4" xfId="0" applyNumberFormat="1" applyFont="1" applyBorder="1" applyProtection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5" fontId="3" fillId="0" borderId="17" xfId="0" applyNumberFormat="1" applyFont="1" applyFill="1" applyBorder="1" applyProtection="1"/>
    <xf numFmtId="5" fontId="3" fillId="0" borderId="0" xfId="0" applyNumberFormat="1" applyFont="1" applyBorder="1" applyProtection="1">
      <protection locked="0"/>
    </xf>
    <xf numFmtId="5" fontId="3" fillId="0" borderId="0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5" fontId="3" fillId="0" borderId="6" xfId="0" applyNumberFormat="1" applyFont="1" applyBorder="1" applyAlignment="1" applyProtection="1">
      <alignment horizontal="left"/>
    </xf>
    <xf numFmtId="5" fontId="3" fillId="0" borderId="6" xfId="0" applyNumberFormat="1" applyFont="1" applyFill="1" applyBorder="1" applyProtection="1"/>
    <xf numFmtId="5" fontId="3" fillId="0" borderId="18" xfId="0" applyNumberFormat="1" applyFont="1" applyFill="1" applyBorder="1" applyProtection="1"/>
    <xf numFmtId="7" fontId="3" fillId="0" borderId="0" xfId="0" applyNumberFormat="1" applyFont="1" applyFill="1" applyProtection="1"/>
    <xf numFmtId="44" fontId="3" fillId="0" borderId="0" xfId="0" applyNumberFormat="1" applyFont="1" applyFill="1" applyProtection="1"/>
    <xf numFmtId="5" fontId="3" fillId="0" borderId="1" xfId="0" applyNumberFormat="1" applyFont="1" applyFill="1" applyBorder="1" applyProtection="1"/>
    <xf numFmtId="9" fontId="3" fillId="0" borderId="0" xfId="0" applyNumberFormat="1" applyFont="1" applyFill="1" applyProtection="1"/>
    <xf numFmtId="9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5" fontId="3" fillId="0" borderId="0" xfId="1" applyNumberFormat="1" applyFont="1" applyProtection="1">
      <protection locked="0"/>
    </xf>
    <xf numFmtId="5" fontId="3" fillId="0" borderId="0" xfId="1" applyNumberFormat="1" applyFont="1" applyFill="1" applyProtection="1">
      <protection locked="0"/>
    </xf>
    <xf numFmtId="0" fontId="2" fillId="0" borderId="15" xfId="0" applyFont="1" applyBorder="1" applyAlignment="1" applyProtection="1">
      <alignment horizontal="left"/>
    </xf>
    <xf numFmtId="5" fontId="2" fillId="0" borderId="15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5" fontId="3" fillId="0" borderId="15" xfId="1" applyNumberFormat="1" applyFont="1" applyFill="1" applyBorder="1" applyProtection="1"/>
    <xf numFmtId="1" fontId="3" fillId="0" borderId="0" xfId="0" applyNumberFormat="1" applyFont="1" applyProtection="1"/>
    <xf numFmtId="5" fontId="11" fillId="0" borderId="0" xfId="0" applyNumberFormat="1" applyFont="1" applyProtection="1"/>
    <xf numFmtId="0" fontId="11" fillId="0" borderId="0" xfId="0" applyFont="1"/>
    <xf numFmtId="5" fontId="11" fillId="0" borderId="0" xfId="0" applyNumberFormat="1" applyFont="1" applyBorder="1" applyProtection="1"/>
    <xf numFmtId="0" fontId="11" fillId="0" borderId="0" xfId="0" applyFont="1" applyProtection="1"/>
    <xf numFmtId="5" fontId="2" fillId="0" borderId="15" xfId="0" applyNumberFormat="1" applyFont="1" applyFill="1" applyBorder="1" applyProtection="1">
      <protection locked="0"/>
    </xf>
    <xf numFmtId="0" fontId="3" fillId="0" borderId="0" xfId="0" applyNumberFormat="1" applyFont="1" applyProtection="1"/>
    <xf numFmtId="0" fontId="3" fillId="3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12" fillId="4" borderId="0" xfId="0" applyNumberFormat="1" applyFont="1" applyFill="1" applyAlignment="1" applyProtection="1">
      <alignment horizontal="left"/>
    </xf>
    <xf numFmtId="39" fontId="3" fillId="0" borderId="0" xfId="0" applyNumberFormat="1" applyFont="1" applyFill="1" applyProtection="1"/>
    <xf numFmtId="5" fontId="13" fillId="0" borderId="0" xfId="0" applyNumberFormat="1" applyFont="1" applyProtection="1"/>
    <xf numFmtId="5" fontId="12" fillId="0" borderId="0" xfId="0" applyNumberFormat="1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3" fillId="0" borderId="7" xfId="0" applyFont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5" fontId="9" fillId="0" borderId="0" xfId="0" applyNumberFormat="1" applyFont="1" applyProtection="1"/>
    <xf numFmtId="5" fontId="9" fillId="0" borderId="0" xfId="0" applyNumberFormat="1" applyFont="1" applyBorder="1" applyProtection="1"/>
    <xf numFmtId="5" fontId="3" fillId="0" borderId="0" xfId="0" applyNumberFormat="1" applyFont="1" applyFill="1" applyAlignment="1" applyProtection="1">
      <alignment horizontal="center"/>
    </xf>
    <xf numFmtId="9" fontId="9" fillId="0" borderId="14" xfId="0" applyNumberFormat="1" applyFont="1" applyBorder="1" applyProtection="1"/>
    <xf numFmtId="5" fontId="9" fillId="0" borderId="15" xfId="0" applyNumberFormat="1" applyFont="1" applyBorder="1" applyAlignment="1" applyProtection="1">
      <alignment horizontal="center"/>
    </xf>
    <xf numFmtId="5" fontId="9" fillId="0" borderId="0" xfId="0" applyNumberFormat="1" applyFont="1" applyBorder="1" applyAlignment="1" applyProtection="1">
      <alignment horizontal="center"/>
      <protection locked="0"/>
    </xf>
    <xf numFmtId="5" fontId="9" fillId="0" borderId="1" xfId="0" applyNumberFormat="1" applyFont="1" applyBorder="1" applyAlignment="1" applyProtection="1">
      <alignment horizontal="center"/>
      <protection locked="0"/>
    </xf>
    <xf numFmtId="9" fontId="9" fillId="0" borderId="15" xfId="0" applyNumberFormat="1" applyFont="1" applyBorder="1" applyProtection="1"/>
    <xf numFmtId="8" fontId="3" fillId="0" borderId="0" xfId="1" applyFont="1" applyFill="1" applyBorder="1" applyAlignment="1" applyProtection="1">
      <alignment horizontal="center"/>
    </xf>
    <xf numFmtId="5" fontId="3" fillId="0" borderId="0" xfId="0" applyNumberFormat="1" applyFont="1" applyBorder="1" applyAlignment="1" applyProtection="1">
      <alignment horizontal="left"/>
    </xf>
    <xf numFmtId="5" fontId="3" fillId="0" borderId="0" xfId="0" applyNumberFormat="1" applyFont="1" applyFill="1" applyBorder="1" applyAlignment="1" applyProtection="1">
      <alignment horizontal="center"/>
    </xf>
    <xf numFmtId="0" fontId="9" fillId="0" borderId="15" xfId="0" applyFont="1" applyBorder="1" applyProtection="1"/>
    <xf numFmtId="5" fontId="9" fillId="0" borderId="0" xfId="0" applyNumberFormat="1" applyFont="1" applyBorder="1" applyAlignment="1" applyProtection="1">
      <alignment horizontal="center"/>
    </xf>
    <xf numFmtId="5" fontId="3" fillId="0" borderId="0" xfId="0" applyNumberFormat="1" applyFont="1" applyBorder="1" applyAlignment="1" applyProtection="1">
      <alignment horizontal="center"/>
    </xf>
    <xf numFmtId="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/>
    <xf numFmtId="5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/>
    <xf numFmtId="5" fontId="2" fillId="0" borderId="0" xfId="0" applyNumberFormat="1" applyFont="1" applyFill="1" applyBorder="1" applyAlignment="1" applyProtection="1">
      <alignment horizontal="center"/>
      <protection locked="0"/>
    </xf>
    <xf numFmtId="5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5" fontId="3" fillId="0" borderId="0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5" fontId="3" fillId="0" borderId="2" xfId="0" applyNumberFormat="1" applyFont="1" applyFill="1" applyBorder="1" applyAlignment="1" applyProtection="1">
      <alignment horizontal="center"/>
    </xf>
    <xf numFmtId="5" fontId="3" fillId="0" borderId="2" xfId="0" applyNumberFormat="1" applyFont="1" applyFill="1" applyBorder="1" applyProtection="1"/>
    <xf numFmtId="0" fontId="3" fillId="0" borderId="2" xfId="0" applyFont="1" applyFill="1" applyBorder="1" applyProtection="1"/>
    <xf numFmtId="5" fontId="3" fillId="0" borderId="2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1" fontId="2" fillId="0" borderId="6" xfId="0" applyNumberFormat="1" applyFont="1" applyBorder="1" applyProtection="1"/>
    <xf numFmtId="1" fontId="3" fillId="0" borderId="6" xfId="0" applyNumberFormat="1" applyFont="1" applyBorder="1" applyProtection="1"/>
    <xf numFmtId="0" fontId="3" fillId="0" borderId="6" xfId="0" applyFont="1" applyFill="1" applyBorder="1"/>
    <xf numFmtId="1" fontId="3" fillId="0" borderId="6" xfId="0" applyNumberFormat="1" applyFont="1" applyFill="1" applyBorder="1" applyProtection="1"/>
    <xf numFmtId="0" fontId="3" fillId="0" borderId="6" xfId="0" applyFont="1" applyFill="1" applyBorder="1" applyProtection="1"/>
    <xf numFmtId="1" fontId="2" fillId="0" borderId="8" xfId="0" applyNumberFormat="1" applyFont="1" applyBorder="1" applyProtection="1"/>
    <xf numFmtId="0" fontId="3" fillId="0" borderId="8" xfId="0" applyFont="1" applyBorder="1" applyProtection="1"/>
    <xf numFmtId="0" fontId="3" fillId="0" borderId="8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0" xfId="0" applyNumberFormat="1" applyFont="1" applyFill="1" applyAlignment="1" applyProtection="1">
      <alignment horizontal="right"/>
    </xf>
    <xf numFmtId="10" fontId="3" fillId="0" borderId="0" xfId="0" applyNumberFormat="1" applyFont="1" applyFill="1" applyProtection="1"/>
    <xf numFmtId="166" fontId="14" fillId="0" borderId="0" xfId="0" applyNumberFormat="1" applyFont="1" applyFill="1"/>
    <xf numFmtId="0" fontId="14" fillId="0" borderId="0" xfId="0" applyFont="1" applyFill="1" applyProtection="1"/>
    <xf numFmtId="0" fontId="3" fillId="6" borderId="0" xfId="0" applyFont="1" applyFill="1" applyProtection="1"/>
    <xf numFmtId="0" fontId="15" fillId="0" borderId="0" xfId="0" applyFont="1" applyProtection="1"/>
    <xf numFmtId="5" fontId="15" fillId="0" borderId="0" xfId="0" applyNumberFormat="1" applyFont="1" applyProtection="1"/>
    <xf numFmtId="0" fontId="15" fillId="0" borderId="0" xfId="0" applyFont="1" applyAlignment="1" applyProtection="1">
      <alignment horizontal="left"/>
    </xf>
    <xf numFmtId="5" fontId="2" fillId="5" borderId="0" xfId="0" applyNumberFormat="1" applyFont="1" applyFill="1" applyAlignment="1" applyProtection="1">
      <alignment horizontal="right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Fill="1" applyBorder="1" applyProtection="1"/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16" fillId="0" borderId="10" xfId="0" applyFont="1" applyBorder="1" applyProtection="1"/>
    <xf numFmtId="5" fontId="16" fillId="0" borderId="10" xfId="0" applyNumberFormat="1" applyFont="1" applyBorder="1" applyProtection="1"/>
    <xf numFmtId="6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/>
    <xf numFmtId="5" fontId="16" fillId="0" borderId="0" xfId="0" applyNumberFormat="1" applyFont="1" applyFill="1" applyProtection="1"/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6" xfId="0" applyFont="1" applyBorder="1" applyAlignment="1" applyProtection="1"/>
    <xf numFmtId="0" fontId="16" fillId="0" borderId="8" xfId="0" applyFont="1" applyFill="1" applyBorder="1" applyAlignment="1" applyProtection="1">
      <alignment horizontal="left"/>
    </xf>
    <xf numFmtId="0" fontId="16" fillId="0" borderId="8" xfId="0" applyFont="1" applyFill="1" applyBorder="1" applyAlignment="1"/>
    <xf numFmtId="0" fontId="16" fillId="0" borderId="6" xfId="0" applyFont="1" applyBorder="1" applyAlignment="1" applyProtection="1"/>
    <xf numFmtId="0" fontId="9" fillId="0" borderId="15" xfId="0" applyFont="1" applyBorder="1" applyAlignment="1" applyProtection="1"/>
    <xf numFmtId="0" fontId="9" fillId="0" borderId="14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7" fontId="3" fillId="0" borderId="0" xfId="0" applyNumberFormat="1" applyFont="1" applyFill="1" applyAlignment="1" applyProtection="1">
      <alignment horizontal="left"/>
      <protection locked="0"/>
    </xf>
    <xf numFmtId="167" fontId="3" fillId="0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17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4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3"/>
  <sheetViews>
    <sheetView tabSelected="1" zoomScaleNormal="100" workbookViewId="0">
      <selection activeCell="M318" sqref="M318"/>
    </sheetView>
  </sheetViews>
  <sheetFormatPr defaultColWidth="12.7109375" defaultRowHeight="12.75" x14ac:dyDescent="0.2"/>
  <cols>
    <col min="1" max="1" width="3" customWidth="1"/>
    <col min="2" max="2" width="0.7109375" customWidth="1"/>
    <col min="3" max="3" width="14.7109375" customWidth="1"/>
    <col min="4" max="4" width="5.140625" customWidth="1"/>
    <col min="5" max="12" width="12.7109375" customWidth="1"/>
    <col min="13" max="13" width="10.7109375" customWidth="1"/>
    <col min="14" max="14" width="18.7109375" style="6" customWidth="1"/>
  </cols>
  <sheetData>
    <row r="1" spans="1:16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6" x14ac:dyDescent="0.2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14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">
        <v>45008</v>
      </c>
      <c r="O3" s="14"/>
    </row>
    <row r="4" spans="1:16" x14ac:dyDescent="0.2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6" t="s">
        <v>5</v>
      </c>
      <c r="M4" s="17"/>
      <c r="N4" s="17"/>
      <c r="O4" s="14"/>
    </row>
    <row r="5" spans="1:16" x14ac:dyDescent="0.2">
      <c r="A5" s="325" t="s">
        <v>298</v>
      </c>
      <c r="B5" s="326"/>
      <c r="C5" s="326"/>
      <c r="D5" s="321"/>
      <c r="E5" s="321"/>
      <c r="F5" s="321"/>
      <c r="G5" s="322" t="s">
        <v>1</v>
      </c>
      <c r="H5" s="322"/>
      <c r="I5" s="322"/>
      <c r="J5" s="322"/>
      <c r="K5" s="322"/>
      <c r="L5" s="18"/>
      <c r="M5" s="18"/>
      <c r="N5" s="18"/>
      <c r="O5" s="14"/>
    </row>
    <row r="6" spans="1:16" x14ac:dyDescent="0.2">
      <c r="A6" s="8"/>
      <c r="B6" s="19"/>
      <c r="C6" s="19"/>
      <c r="D6" s="19"/>
      <c r="E6" s="19"/>
      <c r="F6" s="19"/>
      <c r="G6" s="8"/>
      <c r="H6" s="8"/>
      <c r="I6" s="12">
        <v>2023</v>
      </c>
      <c r="J6" s="8"/>
      <c r="K6" s="8"/>
      <c r="L6" s="18"/>
      <c r="M6" s="18"/>
      <c r="N6" s="18"/>
      <c r="O6" s="14"/>
    </row>
    <row r="7" spans="1:16" x14ac:dyDescent="0.2">
      <c r="A7" s="14"/>
      <c r="B7" s="19"/>
      <c r="C7" s="19"/>
      <c r="D7" s="19"/>
      <c r="E7" s="19"/>
      <c r="F7" s="19"/>
      <c r="G7" s="322" t="s">
        <v>314</v>
      </c>
      <c r="H7" s="323"/>
      <c r="I7" s="323"/>
      <c r="J7" s="323"/>
      <c r="K7" s="323"/>
      <c r="L7" s="16" t="s">
        <v>5</v>
      </c>
      <c r="M7" s="17"/>
      <c r="N7" s="17"/>
      <c r="O7" s="14"/>
    </row>
    <row r="8" spans="1:16" x14ac:dyDescent="0.2">
      <c r="A8" s="325" t="s">
        <v>299</v>
      </c>
      <c r="B8" s="326"/>
      <c r="C8" s="326"/>
      <c r="D8" s="321"/>
      <c r="E8" s="321"/>
      <c r="F8" s="321"/>
      <c r="G8" s="322" t="s">
        <v>2</v>
      </c>
      <c r="H8" s="324"/>
      <c r="I8" s="324"/>
      <c r="J8" s="324"/>
      <c r="K8" s="324"/>
      <c r="L8" s="19"/>
      <c r="M8" s="19"/>
      <c r="N8" s="19"/>
      <c r="O8" s="14"/>
    </row>
    <row r="9" spans="1:16" x14ac:dyDescent="0.2">
      <c r="A9" s="19"/>
      <c r="B9" s="19"/>
      <c r="C9" s="19"/>
      <c r="D9" s="19"/>
      <c r="E9" s="19"/>
      <c r="F9" s="19"/>
      <c r="G9" s="20"/>
      <c r="H9" s="20"/>
      <c r="I9" s="20"/>
      <c r="J9" s="21"/>
      <c r="K9" s="19"/>
      <c r="L9" s="19"/>
      <c r="M9" s="19"/>
      <c r="N9" s="19"/>
      <c r="O9" s="14"/>
    </row>
    <row r="10" spans="1:16" ht="13.5" thickBot="1" x14ac:dyDescent="0.25">
      <c r="A10" s="22" t="s">
        <v>3</v>
      </c>
      <c r="B10" s="23"/>
      <c r="C10" s="23"/>
      <c r="D10" s="23"/>
      <c r="E10" s="23"/>
      <c r="F10" s="23"/>
      <c r="G10" s="23"/>
      <c r="H10" s="13"/>
      <c r="I10" s="13"/>
      <c r="J10" s="24" t="s">
        <v>321</v>
      </c>
      <c r="K10" s="25"/>
      <c r="L10" s="23"/>
      <c r="M10" s="13"/>
      <c r="N10" s="13"/>
      <c r="O10" s="14"/>
      <c r="P10" s="1"/>
    </row>
    <row r="11" spans="1:16" x14ac:dyDescent="0.2">
      <c r="A11" s="13"/>
      <c r="B11" s="310" t="s">
        <v>4</v>
      </c>
      <c r="C11" s="311"/>
      <c r="D11" s="311"/>
      <c r="E11" s="316"/>
      <c r="F11" s="317"/>
      <c r="G11" s="13"/>
      <c r="H11" s="13"/>
      <c r="I11" s="13"/>
      <c r="J11" s="10" t="s">
        <v>333</v>
      </c>
      <c r="K11" s="10"/>
      <c r="L11" s="26"/>
      <c r="M11" s="13"/>
      <c r="N11" s="13"/>
      <c r="O11" s="14"/>
      <c r="P11" s="1"/>
    </row>
    <row r="12" spans="1:16" x14ac:dyDescent="0.2">
      <c r="A12" s="27" t="s">
        <v>5</v>
      </c>
      <c r="B12" s="312" t="s">
        <v>6</v>
      </c>
      <c r="C12" s="311"/>
      <c r="D12" s="311"/>
      <c r="E12" s="11"/>
      <c r="F12" s="13"/>
      <c r="G12" s="13"/>
      <c r="H12" s="13"/>
      <c r="I12" s="13"/>
      <c r="J12" s="13" t="s">
        <v>133</v>
      </c>
      <c r="K12" s="13"/>
      <c r="L12" s="29">
        <f>E17*50%</f>
        <v>0</v>
      </c>
      <c r="M12" s="27"/>
      <c r="N12" s="13"/>
      <c r="O12" s="14"/>
      <c r="P12" s="1"/>
    </row>
    <row r="13" spans="1:16" x14ac:dyDescent="0.2">
      <c r="A13" s="27" t="s">
        <v>5</v>
      </c>
      <c r="B13" s="310" t="s">
        <v>7</v>
      </c>
      <c r="C13" s="310"/>
      <c r="D13" s="310"/>
      <c r="E13" s="11"/>
      <c r="F13" s="13"/>
      <c r="G13" s="13"/>
      <c r="H13" s="13"/>
      <c r="I13" s="13"/>
      <c r="J13" s="13" t="s">
        <v>134</v>
      </c>
      <c r="K13" s="13"/>
      <c r="L13" s="26" t="s">
        <v>338</v>
      </c>
      <c r="M13" s="13"/>
      <c r="N13" s="13"/>
      <c r="O13" s="14"/>
      <c r="P13" s="1"/>
    </row>
    <row r="14" spans="1:16" x14ac:dyDescent="0.2">
      <c r="A14" s="27"/>
      <c r="B14" s="310" t="s">
        <v>276</v>
      </c>
      <c r="C14" s="311"/>
      <c r="D14" s="311"/>
      <c r="E14" s="11"/>
      <c r="F14" s="13"/>
      <c r="G14" s="13"/>
      <c r="H14" s="13"/>
      <c r="I14" s="13"/>
      <c r="J14" s="13"/>
      <c r="K14" s="13"/>
      <c r="L14" s="26"/>
      <c r="M14" s="13"/>
      <c r="N14" s="13"/>
      <c r="O14" s="14"/>
      <c r="P14" s="1"/>
    </row>
    <row r="15" spans="1:16" x14ac:dyDescent="0.2">
      <c r="A15" s="27" t="s">
        <v>5</v>
      </c>
      <c r="B15" s="312" t="s">
        <v>8</v>
      </c>
      <c r="C15" s="311"/>
      <c r="D15" s="311"/>
      <c r="E15" s="11" t="s">
        <v>315</v>
      </c>
      <c r="F15" s="13"/>
      <c r="G15" s="13"/>
      <c r="H15" s="13"/>
      <c r="I15" s="13"/>
      <c r="J15" s="30" t="s">
        <v>334</v>
      </c>
      <c r="K15" s="30"/>
      <c r="L15" s="31"/>
      <c r="M15" s="32" t="s">
        <v>336</v>
      </c>
      <c r="N15" s="30"/>
      <c r="O15" s="14"/>
      <c r="P15" s="1"/>
    </row>
    <row r="16" spans="1:16" x14ac:dyDescent="0.2">
      <c r="A16" s="27"/>
      <c r="B16" s="312" t="s">
        <v>9</v>
      </c>
      <c r="C16" s="311"/>
      <c r="D16" s="311"/>
      <c r="E16" s="11" t="s">
        <v>316</v>
      </c>
      <c r="F16" s="13"/>
      <c r="G16" s="13"/>
      <c r="H16" s="13"/>
      <c r="I16" s="13"/>
      <c r="J16" s="30" t="s">
        <v>335</v>
      </c>
      <c r="K16" s="30"/>
      <c r="L16" s="33"/>
      <c r="M16" s="32" t="s">
        <v>337</v>
      </c>
      <c r="N16" s="30"/>
      <c r="O16" s="14"/>
      <c r="P16" s="1"/>
    </row>
    <row r="17" spans="1:16" x14ac:dyDescent="0.2">
      <c r="A17" s="27"/>
      <c r="B17" s="312" t="s">
        <v>213</v>
      </c>
      <c r="C17" s="311"/>
      <c r="D17" s="311"/>
      <c r="E17" s="26">
        <v>0</v>
      </c>
      <c r="F17" s="13" t="s">
        <v>275</v>
      </c>
      <c r="G17" s="13"/>
      <c r="H17" s="13"/>
      <c r="I17" s="13"/>
      <c r="J17" s="10" t="s">
        <v>135</v>
      </c>
      <c r="K17" s="10"/>
      <c r="L17" s="34" t="s">
        <v>5</v>
      </c>
      <c r="M17" s="27" t="s">
        <v>5</v>
      </c>
      <c r="N17" s="13"/>
      <c r="O17" s="14"/>
      <c r="P17" s="1"/>
    </row>
    <row r="18" spans="1:16" x14ac:dyDescent="0.2">
      <c r="A18" s="13"/>
      <c r="B18" s="310" t="s">
        <v>10</v>
      </c>
      <c r="C18" s="310"/>
      <c r="D18" s="310"/>
      <c r="E18" s="35" t="e">
        <f>(E24-F52)/E17</f>
        <v>#DIV/0!</v>
      </c>
      <c r="F18" s="13" t="s">
        <v>11</v>
      </c>
      <c r="G18" s="13"/>
      <c r="H18" s="13"/>
      <c r="I18" s="13"/>
      <c r="J18" s="13" t="s">
        <v>346</v>
      </c>
      <c r="K18" s="13"/>
      <c r="L18" s="26" t="s">
        <v>344</v>
      </c>
      <c r="M18" s="310" t="s">
        <v>238</v>
      </c>
      <c r="N18" s="311"/>
      <c r="O18" s="14"/>
    </row>
    <row r="19" spans="1:16" x14ac:dyDescent="0.2">
      <c r="A19" s="13"/>
      <c r="B19" s="310" t="s">
        <v>10</v>
      </c>
      <c r="C19" s="310"/>
      <c r="D19" s="310"/>
      <c r="E19" s="35" t="e">
        <f>E24/E17</f>
        <v>#DIV/0!</v>
      </c>
      <c r="F19" s="13" t="s">
        <v>12</v>
      </c>
      <c r="G19" s="13"/>
      <c r="H19" s="13"/>
      <c r="I19" s="13"/>
      <c r="J19" s="36" t="s">
        <v>237</v>
      </c>
      <c r="K19" s="37">
        <v>0</v>
      </c>
      <c r="L19" s="318" t="s">
        <v>236</v>
      </c>
      <c r="M19" s="311"/>
      <c r="N19" s="26">
        <v>0</v>
      </c>
      <c r="O19" s="14"/>
    </row>
    <row r="20" spans="1:16" x14ac:dyDescent="0.2">
      <c r="A20" s="13"/>
      <c r="B20" s="310" t="s">
        <v>13</v>
      </c>
      <c r="C20" s="310"/>
      <c r="D20" s="310"/>
      <c r="E20" s="38">
        <v>0</v>
      </c>
      <c r="F20" s="13" t="s">
        <v>241</v>
      </c>
      <c r="G20" s="13"/>
      <c r="H20" s="13"/>
      <c r="I20" s="13"/>
      <c r="J20" s="39" t="s">
        <v>343</v>
      </c>
      <c r="K20" s="39"/>
      <c r="L20" s="40" t="s">
        <v>216</v>
      </c>
      <c r="M20" s="13"/>
      <c r="N20" s="13"/>
      <c r="O20" s="14"/>
    </row>
    <row r="21" spans="1:16" x14ac:dyDescent="0.2">
      <c r="A21" s="13"/>
      <c r="B21" s="310" t="s">
        <v>14</v>
      </c>
      <c r="C21" s="310"/>
      <c r="D21" s="310"/>
      <c r="E21" s="41" t="e">
        <f>(E24-F52)/E20</f>
        <v>#DIV/0!</v>
      </c>
      <c r="F21" s="13" t="s">
        <v>11</v>
      </c>
      <c r="G21" s="13"/>
      <c r="H21" s="13"/>
      <c r="I21" s="13"/>
      <c r="J21" s="13" t="s">
        <v>342</v>
      </c>
      <c r="K21" s="13"/>
      <c r="L21" s="26" t="s">
        <v>344</v>
      </c>
      <c r="M21" s="13"/>
      <c r="N21" s="13"/>
      <c r="O21" s="14"/>
    </row>
    <row r="22" spans="1:16" x14ac:dyDescent="0.2">
      <c r="A22" s="13"/>
      <c r="B22" s="310" t="s">
        <v>15</v>
      </c>
      <c r="C22" s="310"/>
      <c r="D22" s="310"/>
      <c r="E22" s="42">
        <v>0</v>
      </c>
      <c r="F22" s="13"/>
      <c r="G22" s="13"/>
      <c r="H22" s="13"/>
      <c r="I22" s="13"/>
      <c r="J22" s="39" t="s">
        <v>345</v>
      </c>
      <c r="K22" s="39"/>
      <c r="L22" s="40" t="s">
        <v>216</v>
      </c>
      <c r="M22" s="13"/>
      <c r="N22" s="13"/>
      <c r="O22" s="14"/>
    </row>
    <row r="23" spans="1:16" x14ac:dyDescent="0.2">
      <c r="A23" s="13"/>
      <c r="B23" s="310" t="s">
        <v>16</v>
      </c>
      <c r="C23" s="310"/>
      <c r="D23" s="310"/>
      <c r="E23" s="43">
        <v>0</v>
      </c>
      <c r="F23" s="13"/>
      <c r="G23" s="13"/>
      <c r="H23" s="13"/>
      <c r="I23" s="13"/>
      <c r="J23" s="13" t="s">
        <v>347</v>
      </c>
      <c r="K23" s="13"/>
      <c r="L23" s="26" t="s">
        <v>344</v>
      </c>
      <c r="M23" s="13"/>
      <c r="N23" s="13"/>
      <c r="O23" s="14"/>
      <c r="P23" s="1"/>
    </row>
    <row r="24" spans="1:16" x14ac:dyDescent="0.2">
      <c r="A24" s="13"/>
      <c r="B24" s="312" t="s">
        <v>277</v>
      </c>
      <c r="C24" s="311"/>
      <c r="D24" s="311"/>
      <c r="E24" s="35">
        <f>F85</f>
        <v>0</v>
      </c>
      <c r="F24" s="13" t="s">
        <v>12</v>
      </c>
      <c r="G24" s="13"/>
      <c r="H24" s="13"/>
      <c r="I24" s="13"/>
      <c r="J24" s="13" t="s">
        <v>348</v>
      </c>
      <c r="K24" s="14"/>
      <c r="L24" s="14" t="s">
        <v>344</v>
      </c>
      <c r="M24" s="13"/>
      <c r="N24" s="13"/>
      <c r="O24" s="14"/>
      <c r="P24" s="7"/>
    </row>
    <row r="25" spans="1:16" x14ac:dyDescent="0.2">
      <c r="A25" s="13"/>
      <c r="B25" s="310" t="s">
        <v>18</v>
      </c>
      <c r="C25" s="310"/>
      <c r="D25" s="310"/>
      <c r="E25" s="44">
        <v>0</v>
      </c>
      <c r="F25" s="13"/>
      <c r="G25" s="10"/>
      <c r="H25" s="13"/>
      <c r="I25" s="13"/>
      <c r="J25" s="13" t="s">
        <v>136</v>
      </c>
      <c r="K25" s="13"/>
      <c r="L25" s="26" t="s">
        <v>5</v>
      </c>
      <c r="M25" s="13"/>
      <c r="N25" s="13"/>
      <c r="O25" s="14"/>
      <c r="P25" s="1"/>
    </row>
    <row r="26" spans="1:16" x14ac:dyDescent="0.2">
      <c r="A26" s="13"/>
      <c r="B26" s="310" t="s">
        <v>19</v>
      </c>
      <c r="C26" s="310"/>
      <c r="D26" s="310"/>
      <c r="E26" s="45" t="e">
        <f>E24/L118</f>
        <v>#DIV/0!</v>
      </c>
      <c r="F26" s="13" t="s">
        <v>12</v>
      </c>
      <c r="G26" s="10"/>
      <c r="H26" s="13"/>
      <c r="I26" s="13"/>
      <c r="J26" s="13" t="s">
        <v>195</v>
      </c>
      <c r="K26" s="10"/>
      <c r="L26" s="11" t="s">
        <v>242</v>
      </c>
      <c r="M26" s="13"/>
      <c r="N26" s="13"/>
      <c r="O26" s="14"/>
      <c r="P26" s="1"/>
    </row>
    <row r="27" spans="1:16" x14ac:dyDescent="0.2">
      <c r="A27" s="13"/>
      <c r="B27" s="310" t="s">
        <v>19</v>
      </c>
      <c r="C27" s="310"/>
      <c r="D27" s="310"/>
      <c r="E27" s="46" t="e">
        <f>((E24-F52)/L118)</f>
        <v>#DIV/0!</v>
      </c>
      <c r="F27" s="13" t="s">
        <v>11</v>
      </c>
      <c r="G27" s="10"/>
      <c r="H27" s="13"/>
      <c r="I27" s="13"/>
      <c r="J27" s="13" t="s">
        <v>194</v>
      </c>
      <c r="K27" s="10"/>
      <c r="L27" s="11"/>
      <c r="M27" s="13"/>
      <c r="N27" s="13"/>
      <c r="O27" s="14"/>
      <c r="P27" s="1"/>
    </row>
    <row r="28" spans="1:16" x14ac:dyDescent="0.2">
      <c r="A28" s="13"/>
      <c r="B28" s="310" t="s">
        <v>20</v>
      </c>
      <c r="C28" s="310"/>
      <c r="D28" s="310"/>
      <c r="E28" s="13"/>
      <c r="F28" s="13"/>
      <c r="G28" s="10"/>
      <c r="H28" s="13"/>
      <c r="I28" s="13"/>
      <c r="J28" s="47"/>
      <c r="K28" s="48"/>
      <c r="L28" s="49"/>
      <c r="M28" s="49"/>
      <c r="N28" s="49"/>
      <c r="O28" s="50"/>
      <c r="P28" s="1"/>
    </row>
    <row r="29" spans="1:16" x14ac:dyDescent="0.2">
      <c r="A29" s="51" t="s">
        <v>21</v>
      </c>
      <c r="B29" s="13"/>
      <c r="C29" s="13"/>
      <c r="D29" s="13"/>
      <c r="E29" s="13"/>
      <c r="F29" s="52" t="s">
        <v>22</v>
      </c>
      <c r="G29" s="12" t="s">
        <v>23</v>
      </c>
      <c r="H29" s="51" t="s">
        <v>24</v>
      </c>
      <c r="I29" s="13"/>
      <c r="J29" s="53"/>
      <c r="K29" s="54"/>
      <c r="L29" s="49"/>
      <c r="M29" s="49"/>
      <c r="N29" s="49"/>
      <c r="O29" s="50"/>
    </row>
    <row r="30" spans="1:16" ht="14.25" customHeight="1" x14ac:dyDescent="0.2">
      <c r="A30" s="13"/>
      <c r="B30" s="13"/>
      <c r="C30" s="13"/>
      <c r="D30" s="13"/>
      <c r="E30" s="13"/>
      <c r="F30" s="52" t="s">
        <v>25</v>
      </c>
      <c r="G30" s="12" t="s">
        <v>26</v>
      </c>
      <c r="H30" s="51" t="s">
        <v>17</v>
      </c>
      <c r="I30" s="13"/>
      <c r="J30" s="55"/>
      <c r="K30" s="56"/>
      <c r="L30" s="57"/>
      <c r="M30" s="58"/>
      <c r="N30" s="58"/>
      <c r="O30" s="59"/>
    </row>
    <row r="31" spans="1:16" x14ac:dyDescent="0.2">
      <c r="A31" s="13"/>
      <c r="B31" s="60" t="s">
        <v>282</v>
      </c>
      <c r="C31" s="61"/>
      <c r="D31" s="61"/>
      <c r="E31" s="61"/>
      <c r="F31" s="13"/>
      <c r="G31" s="13"/>
      <c r="H31" s="62"/>
      <c r="I31" s="63" t="s">
        <v>5</v>
      </c>
      <c r="J31" s="56"/>
      <c r="K31" s="56"/>
      <c r="L31" s="64"/>
      <c r="M31" s="58"/>
      <c r="N31" s="58"/>
      <c r="O31" s="59"/>
    </row>
    <row r="32" spans="1:16" x14ac:dyDescent="0.2">
      <c r="A32" s="27" t="s">
        <v>5</v>
      </c>
      <c r="B32" s="13"/>
      <c r="C32" s="27" t="s">
        <v>219</v>
      </c>
      <c r="D32" s="13"/>
      <c r="E32" s="13"/>
      <c r="F32" s="65">
        <v>0</v>
      </c>
      <c r="G32" s="66" t="e">
        <f t="shared" ref="G32:G45" si="0">F32/$E$20</f>
        <v>#DIV/0!</v>
      </c>
      <c r="H32" s="62" t="e">
        <f t="shared" ref="H32:H45" si="1">F32/$E$24</f>
        <v>#DIV/0!</v>
      </c>
      <c r="I32" s="13"/>
      <c r="J32" s="56"/>
      <c r="K32" s="56"/>
      <c r="L32" s="67"/>
      <c r="M32" s="58"/>
      <c r="N32" s="58"/>
      <c r="O32" s="59"/>
    </row>
    <row r="33" spans="1:15" x14ac:dyDescent="0.2">
      <c r="A33" s="27"/>
      <c r="B33" s="13"/>
      <c r="C33" s="27" t="s">
        <v>218</v>
      </c>
      <c r="D33" s="13"/>
      <c r="E33" s="13"/>
      <c r="F33" s="65">
        <v>0</v>
      </c>
      <c r="G33" s="66" t="e">
        <f t="shared" si="0"/>
        <v>#DIV/0!</v>
      </c>
      <c r="H33" s="62" t="e">
        <f t="shared" si="1"/>
        <v>#DIV/0!</v>
      </c>
      <c r="I33" s="13"/>
      <c r="J33" s="58"/>
      <c r="K33" s="58"/>
      <c r="L33" s="58"/>
      <c r="M33" s="58"/>
      <c r="N33" s="58"/>
      <c r="O33" s="59"/>
    </row>
    <row r="34" spans="1:15" x14ac:dyDescent="0.2">
      <c r="A34" s="27" t="s">
        <v>5</v>
      </c>
      <c r="B34" s="13"/>
      <c r="C34" s="27" t="s">
        <v>27</v>
      </c>
      <c r="D34" s="13"/>
      <c r="E34" s="13"/>
      <c r="F34" s="65">
        <v>0</v>
      </c>
      <c r="G34" s="66" t="e">
        <f t="shared" si="0"/>
        <v>#DIV/0!</v>
      </c>
      <c r="H34" s="62" t="e">
        <f t="shared" si="1"/>
        <v>#DIV/0!</v>
      </c>
      <c r="I34" s="13"/>
      <c r="J34" s="59"/>
      <c r="K34" s="68"/>
      <c r="L34" s="57"/>
      <c r="M34" s="58"/>
      <c r="N34" s="57"/>
      <c r="O34" s="59"/>
    </row>
    <row r="35" spans="1:15" x14ac:dyDescent="0.2">
      <c r="A35" s="27"/>
      <c r="B35" s="13"/>
      <c r="C35" s="27" t="s">
        <v>28</v>
      </c>
      <c r="D35" s="13"/>
      <c r="E35" s="13"/>
      <c r="F35" s="65">
        <v>0</v>
      </c>
      <c r="G35" s="66" t="e">
        <f t="shared" si="0"/>
        <v>#DIV/0!</v>
      </c>
      <c r="H35" s="62" t="e">
        <f t="shared" si="1"/>
        <v>#DIV/0!</v>
      </c>
      <c r="I35" s="13"/>
      <c r="J35" s="59"/>
      <c r="K35" s="68"/>
      <c r="L35" s="57"/>
      <c r="M35" s="58"/>
      <c r="N35" s="57"/>
      <c r="O35" s="59"/>
    </row>
    <row r="36" spans="1:15" x14ac:dyDescent="0.2">
      <c r="A36" s="27"/>
      <c r="B36" s="13"/>
      <c r="C36" s="27" t="s">
        <v>221</v>
      </c>
      <c r="D36" s="13"/>
      <c r="E36" s="13"/>
      <c r="F36" s="65">
        <v>0</v>
      </c>
      <c r="G36" s="66" t="e">
        <f t="shared" si="0"/>
        <v>#DIV/0!</v>
      </c>
      <c r="H36" s="62" t="e">
        <f t="shared" si="1"/>
        <v>#DIV/0!</v>
      </c>
      <c r="I36" s="14"/>
      <c r="J36" s="69"/>
      <c r="K36" s="70"/>
      <c r="L36" s="58"/>
      <c r="M36" s="58"/>
      <c r="N36" s="71"/>
      <c r="O36" s="59"/>
    </row>
    <row r="37" spans="1:15" x14ac:dyDescent="0.2">
      <c r="A37" s="27" t="s">
        <v>5</v>
      </c>
      <c r="B37" s="13"/>
      <c r="C37" s="27" t="s">
        <v>29</v>
      </c>
      <c r="D37" s="72"/>
      <c r="E37" s="72"/>
      <c r="F37" s="65">
        <v>0</v>
      </c>
      <c r="G37" s="66" t="e">
        <f t="shared" si="0"/>
        <v>#DIV/0!</v>
      </c>
      <c r="H37" s="62" t="e">
        <f t="shared" si="1"/>
        <v>#DIV/0!</v>
      </c>
      <c r="I37" s="14"/>
      <c r="J37" s="69"/>
      <c r="K37" s="70"/>
      <c r="L37" s="58"/>
      <c r="M37" s="58"/>
      <c r="N37" s="71"/>
      <c r="O37" s="59"/>
    </row>
    <row r="38" spans="1:15" x14ac:dyDescent="0.2">
      <c r="A38" s="27"/>
      <c r="B38" s="13"/>
      <c r="C38" s="27" t="s">
        <v>30</v>
      </c>
      <c r="D38" s="72"/>
      <c r="E38" s="72"/>
      <c r="F38" s="65">
        <v>0</v>
      </c>
      <c r="G38" s="66" t="e">
        <f t="shared" si="0"/>
        <v>#DIV/0!</v>
      </c>
      <c r="H38" s="62" t="e">
        <f t="shared" si="1"/>
        <v>#DIV/0!</v>
      </c>
      <c r="I38" s="14"/>
      <c r="J38" s="69"/>
      <c r="K38" s="70"/>
      <c r="L38" s="58"/>
      <c r="M38" s="58"/>
      <c r="N38" s="71"/>
      <c r="O38" s="59"/>
    </row>
    <row r="39" spans="1:15" x14ac:dyDescent="0.2">
      <c r="A39" s="27"/>
      <c r="B39" s="13"/>
      <c r="C39" s="27" t="s">
        <v>31</v>
      </c>
      <c r="D39" s="72"/>
      <c r="E39" s="72"/>
      <c r="F39" s="65">
        <v>0</v>
      </c>
      <c r="G39" s="66" t="e">
        <f t="shared" si="0"/>
        <v>#DIV/0!</v>
      </c>
      <c r="H39" s="62" t="e">
        <f t="shared" si="1"/>
        <v>#DIV/0!</v>
      </c>
      <c r="I39" s="14"/>
      <c r="J39" s="69"/>
      <c r="K39" s="70"/>
      <c r="L39" s="58"/>
      <c r="M39" s="58"/>
      <c r="N39" s="71"/>
      <c r="O39" s="59"/>
    </row>
    <row r="40" spans="1:15" x14ac:dyDescent="0.2">
      <c r="A40" s="27"/>
      <c r="B40" s="13"/>
      <c r="C40" s="27" t="s">
        <v>34</v>
      </c>
      <c r="D40" s="72"/>
      <c r="E40" s="72"/>
      <c r="F40" s="65">
        <v>0</v>
      </c>
      <c r="G40" s="66" t="e">
        <f t="shared" si="0"/>
        <v>#DIV/0!</v>
      </c>
      <c r="H40" s="62" t="e">
        <f t="shared" si="1"/>
        <v>#DIV/0!</v>
      </c>
      <c r="I40" s="13" t="s">
        <v>5</v>
      </c>
      <c r="J40" s="69"/>
      <c r="K40" s="73"/>
      <c r="L40" s="73"/>
      <c r="M40" s="59"/>
      <c r="N40" s="74"/>
      <c r="O40" s="59"/>
    </row>
    <row r="41" spans="1:15" x14ac:dyDescent="0.2">
      <c r="A41" s="27" t="s">
        <v>5</v>
      </c>
      <c r="B41" s="13"/>
      <c r="C41" s="27" t="s">
        <v>32</v>
      </c>
      <c r="D41" s="72"/>
      <c r="E41" s="72"/>
      <c r="F41" s="65">
        <v>0</v>
      </c>
      <c r="G41" s="66" t="e">
        <f t="shared" si="0"/>
        <v>#DIV/0!</v>
      </c>
      <c r="H41" s="62" t="e">
        <f t="shared" si="1"/>
        <v>#DIV/0!</v>
      </c>
      <c r="I41" s="13"/>
      <c r="J41" s="58"/>
      <c r="K41" s="58"/>
      <c r="L41" s="58"/>
      <c r="M41" s="58"/>
      <c r="N41" s="75"/>
      <c r="O41" s="59"/>
    </row>
    <row r="42" spans="1:15" x14ac:dyDescent="0.2">
      <c r="A42" s="27" t="s">
        <v>5</v>
      </c>
      <c r="B42" s="13"/>
      <c r="C42" s="27" t="s">
        <v>33</v>
      </c>
      <c r="D42" s="72"/>
      <c r="E42" s="72"/>
      <c r="F42" s="65">
        <v>0</v>
      </c>
      <c r="G42" s="66" t="e">
        <f t="shared" si="0"/>
        <v>#DIV/0!</v>
      </c>
      <c r="H42" s="62" t="e">
        <f t="shared" si="1"/>
        <v>#DIV/0!</v>
      </c>
      <c r="I42" s="14"/>
      <c r="J42" s="59"/>
      <c r="K42" s="59"/>
      <c r="L42" s="59"/>
      <c r="M42" s="59"/>
      <c r="N42" s="59"/>
      <c r="O42" s="59"/>
    </row>
    <row r="43" spans="1:15" x14ac:dyDescent="0.2">
      <c r="A43" s="27" t="s">
        <v>5</v>
      </c>
      <c r="B43" s="13"/>
      <c r="C43" s="27" t="s">
        <v>35</v>
      </c>
      <c r="D43" s="72"/>
      <c r="E43" s="72"/>
      <c r="F43" s="65">
        <v>0</v>
      </c>
      <c r="G43" s="66" t="e">
        <f t="shared" si="0"/>
        <v>#DIV/0!</v>
      </c>
      <c r="H43" s="62" t="e">
        <f t="shared" si="1"/>
        <v>#DIV/0!</v>
      </c>
      <c r="I43" s="14"/>
      <c r="J43" s="313"/>
      <c r="K43" s="314"/>
      <c r="L43" s="314"/>
      <c r="M43" s="315"/>
      <c r="N43" s="315"/>
      <c r="O43" s="315"/>
    </row>
    <row r="44" spans="1:15" x14ac:dyDescent="0.2">
      <c r="A44" s="27"/>
      <c r="B44" s="13"/>
      <c r="C44" s="27" t="s">
        <v>226</v>
      </c>
      <c r="D44" s="72"/>
      <c r="E44" s="72"/>
      <c r="F44" s="65">
        <v>0</v>
      </c>
      <c r="G44" s="66" t="e">
        <f t="shared" si="0"/>
        <v>#DIV/0!</v>
      </c>
      <c r="H44" s="62" t="e">
        <f t="shared" si="1"/>
        <v>#DIV/0!</v>
      </c>
      <c r="I44" s="14"/>
      <c r="J44" s="68"/>
      <c r="K44" s="76"/>
      <c r="L44" s="77"/>
      <c r="M44" s="76"/>
      <c r="N44" s="58"/>
      <c r="O44" s="58"/>
    </row>
    <row r="45" spans="1:15" x14ac:dyDescent="0.2">
      <c r="A45" s="27" t="s">
        <v>5</v>
      </c>
      <c r="B45" s="13"/>
      <c r="C45" s="78" t="s">
        <v>225</v>
      </c>
      <c r="D45" s="10"/>
      <c r="E45" s="10"/>
      <c r="F45" s="65">
        <v>0</v>
      </c>
      <c r="G45" s="66" t="e">
        <f t="shared" si="0"/>
        <v>#DIV/0!</v>
      </c>
      <c r="H45" s="62" t="e">
        <f t="shared" si="1"/>
        <v>#DIV/0!</v>
      </c>
      <c r="I45" s="14"/>
      <c r="J45" s="58"/>
      <c r="K45" s="58"/>
      <c r="L45" s="77"/>
      <c r="M45" s="58"/>
      <c r="N45" s="58"/>
      <c r="O45" s="58"/>
    </row>
    <row r="46" spans="1:15" x14ac:dyDescent="0.2">
      <c r="A46" s="27"/>
      <c r="B46" s="13"/>
      <c r="C46" s="78" t="s">
        <v>36</v>
      </c>
      <c r="D46" s="10"/>
      <c r="E46" s="10"/>
      <c r="F46" s="65">
        <v>0</v>
      </c>
      <c r="G46" s="66" t="e">
        <f>F46/$E$20</f>
        <v>#DIV/0!</v>
      </c>
      <c r="H46" s="62" t="e">
        <f>F46/$E$24</f>
        <v>#DIV/0!</v>
      </c>
      <c r="I46" s="14"/>
      <c r="J46" s="58"/>
      <c r="K46" s="58"/>
      <c r="L46" s="77"/>
      <c r="M46" s="58"/>
      <c r="N46" s="58"/>
      <c r="O46" s="58"/>
    </row>
    <row r="47" spans="1:15" x14ac:dyDescent="0.2">
      <c r="A47" s="27"/>
      <c r="B47" s="13"/>
      <c r="C47" s="78" t="s">
        <v>37</v>
      </c>
      <c r="D47" s="10"/>
      <c r="E47" s="10"/>
      <c r="F47" s="79">
        <v>0</v>
      </c>
      <c r="G47" s="66" t="e">
        <f>F47/$E$20</f>
        <v>#DIV/0!</v>
      </c>
      <c r="H47" s="62" t="e">
        <f>F47/$E$24</f>
        <v>#DIV/0!</v>
      </c>
      <c r="I47" s="13"/>
      <c r="J47" s="58"/>
      <c r="K47" s="58"/>
      <c r="L47" s="77"/>
      <c r="M47" s="58"/>
      <c r="N47" s="58"/>
      <c r="O47" s="58"/>
    </row>
    <row r="48" spans="1:15" x14ac:dyDescent="0.2">
      <c r="A48" s="27"/>
      <c r="B48" s="13"/>
      <c r="C48" s="78" t="s">
        <v>37</v>
      </c>
      <c r="D48" s="10"/>
      <c r="E48" s="10"/>
      <c r="F48" s="79">
        <v>0</v>
      </c>
      <c r="G48" s="66" t="e">
        <f>F48/$E$20</f>
        <v>#DIV/0!</v>
      </c>
      <c r="H48" s="62" t="e">
        <f>F48/$E$24</f>
        <v>#DIV/0!</v>
      </c>
      <c r="I48" s="13"/>
      <c r="J48" s="80"/>
      <c r="K48" s="81"/>
      <c r="L48" s="80"/>
      <c r="M48" s="80"/>
      <c r="N48" s="80"/>
      <c r="O48" s="82"/>
    </row>
    <row r="49" spans="1:17" x14ac:dyDescent="0.2">
      <c r="A49" s="13"/>
      <c r="B49" s="83" t="s">
        <v>38</v>
      </c>
      <c r="C49" s="84"/>
      <c r="D49" s="85"/>
      <c r="E49" s="86"/>
      <c r="F49" s="87">
        <f>SUM(F32:F48)</f>
        <v>0</v>
      </c>
      <c r="G49" s="88" t="e">
        <f>F49/$E$20</f>
        <v>#DIV/0!</v>
      </c>
      <c r="H49" s="89" t="e">
        <f>F49/$E$24</f>
        <v>#DIV/0!</v>
      </c>
      <c r="I49" s="13"/>
      <c r="J49" s="13"/>
      <c r="K49" s="13"/>
      <c r="L49" s="13"/>
      <c r="M49" s="13"/>
      <c r="N49" s="13"/>
      <c r="O49" s="14"/>
    </row>
    <row r="50" spans="1:17" x14ac:dyDescent="0.2">
      <c r="A50" s="13"/>
      <c r="B50" s="13"/>
      <c r="C50" s="13"/>
      <c r="D50" s="13"/>
      <c r="E50" s="13"/>
      <c r="F50" s="90"/>
      <c r="G50" s="13"/>
      <c r="H50" s="62"/>
      <c r="I50" s="62"/>
      <c r="J50" s="13"/>
      <c r="K50" s="13"/>
      <c r="L50" s="13"/>
      <c r="M50" s="13"/>
      <c r="N50" s="13"/>
      <c r="O50" s="14"/>
      <c r="Q50" s="1"/>
    </row>
    <row r="51" spans="1:17" x14ac:dyDescent="0.2">
      <c r="A51" s="13"/>
      <c r="B51" s="60" t="s">
        <v>39</v>
      </c>
      <c r="C51" s="61"/>
      <c r="D51" s="61"/>
      <c r="E51" s="61"/>
      <c r="F51" s="91"/>
      <c r="G51" s="10"/>
      <c r="H51" s="13"/>
      <c r="I51" s="13"/>
      <c r="J51" s="13"/>
      <c r="K51" s="13"/>
      <c r="L51" s="13"/>
      <c r="M51" s="13"/>
      <c r="N51" s="13"/>
      <c r="O51" s="14"/>
      <c r="Q51" s="1"/>
    </row>
    <row r="52" spans="1:17" x14ac:dyDescent="0.2">
      <c r="A52" s="27" t="s">
        <v>5</v>
      </c>
      <c r="B52" s="13"/>
      <c r="C52" s="27" t="s">
        <v>40</v>
      </c>
      <c r="D52" s="13"/>
      <c r="E52" s="13"/>
      <c r="F52" s="79">
        <v>0</v>
      </c>
      <c r="G52" s="66" t="e">
        <f>F52/$E$20</f>
        <v>#DIV/0!</v>
      </c>
      <c r="H52" s="62" t="e">
        <f>F52/$E$24</f>
        <v>#DIV/0!</v>
      </c>
      <c r="I52" s="13"/>
      <c r="J52" s="13"/>
      <c r="K52" s="13"/>
      <c r="L52" s="13"/>
      <c r="M52" s="13"/>
      <c r="N52" s="13"/>
      <c r="O52" s="14"/>
    </row>
    <row r="53" spans="1:17" ht="12.75" customHeight="1" x14ac:dyDescent="0.2">
      <c r="A53" s="27" t="s">
        <v>5</v>
      </c>
      <c r="B53" s="13"/>
      <c r="C53" s="27" t="s">
        <v>41</v>
      </c>
      <c r="D53" s="13"/>
      <c r="E53" s="13"/>
      <c r="F53" s="79">
        <v>0</v>
      </c>
      <c r="G53" s="66" t="e">
        <f>F53/$E$20</f>
        <v>#DIV/0!</v>
      </c>
      <c r="H53" s="62" t="e">
        <f>F53/$E$24</f>
        <v>#DIV/0!</v>
      </c>
      <c r="I53" s="13"/>
      <c r="J53" s="13"/>
      <c r="K53" s="43"/>
      <c r="L53" s="13"/>
      <c r="M53" s="13"/>
      <c r="N53" s="13"/>
      <c r="O53" s="14"/>
    </row>
    <row r="54" spans="1:17" x14ac:dyDescent="0.2">
      <c r="A54" s="27" t="s">
        <v>5</v>
      </c>
      <c r="B54" s="13"/>
      <c r="C54" s="78" t="s">
        <v>37</v>
      </c>
      <c r="D54" s="10"/>
      <c r="E54" s="10"/>
      <c r="F54" s="79">
        <v>0</v>
      </c>
      <c r="G54" s="66" t="e">
        <f>F54/$E$20</f>
        <v>#DIV/0!</v>
      </c>
      <c r="H54" s="62" t="e">
        <f>F54/$E$24</f>
        <v>#DIV/0!</v>
      </c>
      <c r="I54" s="13"/>
      <c r="J54" s="13"/>
      <c r="K54" s="13"/>
      <c r="L54" s="13"/>
      <c r="M54" s="13"/>
      <c r="N54" s="13"/>
      <c r="O54" s="14"/>
    </row>
    <row r="55" spans="1:17" x14ac:dyDescent="0.2">
      <c r="A55" s="13"/>
      <c r="B55" s="51" t="s">
        <v>38</v>
      </c>
      <c r="C55" s="86"/>
      <c r="D55" s="86"/>
      <c r="E55" s="86"/>
      <c r="F55" s="87">
        <f>SUM(F52:F54)</f>
        <v>0</v>
      </c>
      <c r="G55" s="88" t="e">
        <f>F55/$E$20</f>
        <v>#DIV/0!</v>
      </c>
      <c r="H55" s="89" t="e">
        <f>F55/$E$24</f>
        <v>#DIV/0!</v>
      </c>
      <c r="I55" s="13"/>
      <c r="J55" s="13"/>
      <c r="K55" s="13"/>
      <c r="L55" s="13"/>
      <c r="M55" s="13"/>
      <c r="N55" s="13"/>
      <c r="O55" s="14"/>
    </row>
    <row r="56" spans="1:17" x14ac:dyDescent="0.2">
      <c r="A56" s="13"/>
      <c r="B56" s="13"/>
      <c r="C56" s="13"/>
      <c r="D56" s="13"/>
      <c r="E56" s="13"/>
      <c r="F56" s="91"/>
      <c r="G56" s="13"/>
      <c r="H56" s="62"/>
      <c r="I56" s="13"/>
      <c r="J56" s="13"/>
      <c r="K56" s="13"/>
      <c r="L56" s="13"/>
      <c r="M56" s="13"/>
      <c r="N56" s="13"/>
      <c r="O56" s="14"/>
    </row>
    <row r="57" spans="1:17" x14ac:dyDescent="0.2">
      <c r="A57" s="13"/>
      <c r="B57" s="60" t="s">
        <v>42</v>
      </c>
      <c r="C57" s="92"/>
      <c r="D57" s="92"/>
      <c r="E57" s="61"/>
      <c r="F57" s="91"/>
      <c r="G57" s="13"/>
      <c r="H57" s="62"/>
      <c r="I57" s="13"/>
      <c r="J57" s="13"/>
      <c r="K57" s="13"/>
      <c r="L57" s="13"/>
      <c r="M57" s="13"/>
      <c r="N57" s="13"/>
      <c r="O57" s="14"/>
    </row>
    <row r="58" spans="1:17" x14ac:dyDescent="0.2">
      <c r="A58" s="27" t="s">
        <v>5</v>
      </c>
      <c r="B58" s="13"/>
      <c r="C58" s="78" t="s">
        <v>43</v>
      </c>
      <c r="D58" s="10"/>
      <c r="E58" s="10"/>
      <c r="F58" s="79">
        <v>0</v>
      </c>
      <c r="G58" s="66" t="e">
        <f t="shared" ref="G58:G77" si="2">F58/$E$20</f>
        <v>#DIV/0!</v>
      </c>
      <c r="H58" s="62" t="e">
        <f t="shared" ref="H58:H77" si="3">F58/$E$24</f>
        <v>#DIV/0!</v>
      </c>
      <c r="I58" s="13"/>
      <c r="J58" s="13"/>
      <c r="K58" s="13"/>
      <c r="L58" s="13"/>
      <c r="M58" s="13"/>
      <c r="N58" s="13"/>
      <c r="O58" s="14"/>
    </row>
    <row r="59" spans="1:17" x14ac:dyDescent="0.2">
      <c r="A59" s="27" t="s">
        <v>5</v>
      </c>
      <c r="B59" s="13"/>
      <c r="C59" s="78" t="s">
        <v>44</v>
      </c>
      <c r="D59" s="10"/>
      <c r="E59" s="10"/>
      <c r="F59" s="79">
        <v>0</v>
      </c>
      <c r="G59" s="66" t="e">
        <f t="shared" si="2"/>
        <v>#DIV/0!</v>
      </c>
      <c r="H59" s="62" t="e">
        <f t="shared" si="3"/>
        <v>#DIV/0!</v>
      </c>
      <c r="I59" s="13"/>
      <c r="J59" s="13"/>
      <c r="K59" s="13"/>
      <c r="L59" s="13"/>
      <c r="M59" s="13"/>
      <c r="N59" s="13"/>
      <c r="O59" s="14"/>
    </row>
    <row r="60" spans="1:17" x14ac:dyDescent="0.2">
      <c r="A60" s="27" t="s">
        <v>5</v>
      </c>
      <c r="B60" s="13"/>
      <c r="C60" s="27" t="s">
        <v>212</v>
      </c>
      <c r="D60" s="13"/>
      <c r="E60" s="13"/>
      <c r="F60" s="79">
        <v>0</v>
      </c>
      <c r="G60" s="66" t="e">
        <f t="shared" si="2"/>
        <v>#DIV/0!</v>
      </c>
      <c r="H60" s="62" t="e">
        <f t="shared" si="3"/>
        <v>#DIV/0!</v>
      </c>
      <c r="I60" s="13"/>
      <c r="J60" s="13"/>
      <c r="K60" s="13"/>
      <c r="L60" s="13"/>
      <c r="M60" s="13"/>
      <c r="N60" s="13"/>
      <c r="O60" s="14"/>
    </row>
    <row r="61" spans="1:17" x14ac:dyDescent="0.2">
      <c r="A61" s="27" t="s">
        <v>5</v>
      </c>
      <c r="B61" s="13"/>
      <c r="C61" s="27" t="s">
        <v>228</v>
      </c>
      <c r="D61" s="72"/>
      <c r="E61" s="62"/>
      <c r="F61" s="79">
        <v>0</v>
      </c>
      <c r="G61" s="66" t="e">
        <f t="shared" si="2"/>
        <v>#DIV/0!</v>
      </c>
      <c r="H61" s="62" t="e">
        <f t="shared" si="3"/>
        <v>#DIV/0!</v>
      </c>
      <c r="I61" s="13"/>
      <c r="J61" s="13"/>
      <c r="K61" s="13"/>
      <c r="L61" s="13"/>
      <c r="M61" s="13"/>
      <c r="N61" s="13"/>
      <c r="O61" s="14"/>
    </row>
    <row r="62" spans="1:17" x14ac:dyDescent="0.2">
      <c r="A62" s="27" t="s">
        <v>5</v>
      </c>
      <c r="B62" s="13"/>
      <c r="C62" s="27" t="s">
        <v>227</v>
      </c>
      <c r="D62" s="72"/>
      <c r="E62" s="62"/>
      <c r="F62" s="79">
        <v>0</v>
      </c>
      <c r="G62" s="66" t="e">
        <f t="shared" si="2"/>
        <v>#DIV/0!</v>
      </c>
      <c r="H62" s="62" t="e">
        <f t="shared" si="3"/>
        <v>#DIV/0!</v>
      </c>
      <c r="I62" s="13"/>
      <c r="J62" s="13"/>
      <c r="K62" s="13"/>
      <c r="L62" s="13"/>
      <c r="M62" s="13"/>
      <c r="N62" s="13"/>
      <c r="O62" s="14"/>
    </row>
    <row r="63" spans="1:17" x14ac:dyDescent="0.2">
      <c r="A63" s="27" t="s">
        <v>5</v>
      </c>
      <c r="B63" s="13"/>
      <c r="C63" s="27" t="s">
        <v>229</v>
      </c>
      <c r="D63" s="13"/>
      <c r="E63" s="13"/>
      <c r="F63" s="79">
        <v>0</v>
      </c>
      <c r="G63" s="66" t="e">
        <f t="shared" si="2"/>
        <v>#DIV/0!</v>
      </c>
      <c r="H63" s="62" t="e">
        <f t="shared" si="3"/>
        <v>#DIV/0!</v>
      </c>
      <c r="I63" s="13"/>
      <c r="J63" s="13"/>
      <c r="K63" s="13"/>
      <c r="L63" s="13"/>
      <c r="M63" s="13"/>
      <c r="N63" s="13"/>
      <c r="O63" s="14"/>
    </row>
    <row r="64" spans="1:17" x14ac:dyDescent="0.2">
      <c r="A64" s="27" t="s">
        <v>5</v>
      </c>
      <c r="B64" s="13"/>
      <c r="C64" s="27" t="s">
        <v>232</v>
      </c>
      <c r="D64" s="62"/>
      <c r="E64" s="62"/>
      <c r="F64" s="79">
        <v>0</v>
      </c>
      <c r="G64" s="66" t="e">
        <f t="shared" si="2"/>
        <v>#DIV/0!</v>
      </c>
      <c r="H64" s="62" t="e">
        <f t="shared" si="3"/>
        <v>#DIV/0!</v>
      </c>
      <c r="I64" s="13"/>
      <c r="J64" s="13"/>
      <c r="K64" s="13"/>
      <c r="L64" s="13"/>
      <c r="M64" s="13"/>
      <c r="N64" s="13"/>
      <c r="O64" s="14"/>
    </row>
    <row r="65" spans="1:15" x14ac:dyDescent="0.2">
      <c r="A65" s="27" t="s">
        <v>5</v>
      </c>
      <c r="B65" s="13"/>
      <c r="C65" s="27" t="s">
        <v>46</v>
      </c>
      <c r="D65" s="13"/>
      <c r="E65" s="13"/>
      <c r="F65" s="79">
        <v>0</v>
      </c>
      <c r="G65" s="66" t="e">
        <f t="shared" si="2"/>
        <v>#DIV/0!</v>
      </c>
      <c r="H65" s="62" t="e">
        <f t="shared" si="3"/>
        <v>#DIV/0!</v>
      </c>
      <c r="I65" s="13"/>
      <c r="J65" s="13"/>
      <c r="K65" s="13"/>
      <c r="L65" s="13"/>
      <c r="M65" s="13"/>
      <c r="N65" s="13"/>
      <c r="O65" s="14"/>
    </row>
    <row r="66" spans="1:15" x14ac:dyDescent="0.2">
      <c r="A66" s="27" t="s">
        <v>5</v>
      </c>
      <c r="B66" s="13"/>
      <c r="C66" s="27" t="s">
        <v>45</v>
      </c>
      <c r="D66" s="27"/>
      <c r="E66" s="13"/>
      <c r="F66" s="79">
        <v>0</v>
      </c>
      <c r="G66" s="66" t="e">
        <f t="shared" si="2"/>
        <v>#DIV/0!</v>
      </c>
      <c r="H66" s="62" t="e">
        <f t="shared" si="3"/>
        <v>#DIV/0!</v>
      </c>
      <c r="I66" s="13"/>
      <c r="J66" s="13"/>
      <c r="K66" s="13"/>
      <c r="L66" s="13"/>
      <c r="M66" s="13"/>
      <c r="N66" s="13"/>
      <c r="O66" s="14"/>
    </row>
    <row r="67" spans="1:15" x14ac:dyDescent="0.2">
      <c r="A67" s="13"/>
      <c r="B67" s="13"/>
      <c r="C67" s="27" t="s">
        <v>272</v>
      </c>
      <c r="D67" s="13"/>
      <c r="E67" s="13"/>
      <c r="F67" s="79">
        <v>0</v>
      </c>
      <c r="G67" s="66" t="e">
        <f t="shared" si="2"/>
        <v>#DIV/0!</v>
      </c>
      <c r="H67" s="62" t="e">
        <f t="shared" si="3"/>
        <v>#DIV/0!</v>
      </c>
      <c r="I67" s="13"/>
      <c r="J67" s="13"/>
      <c r="K67" s="13"/>
      <c r="L67" s="13"/>
      <c r="M67" s="13"/>
      <c r="N67" s="13"/>
      <c r="O67" s="14"/>
    </row>
    <row r="68" spans="1:15" x14ac:dyDescent="0.2">
      <c r="A68" s="13"/>
      <c r="B68" s="13"/>
      <c r="C68" s="27" t="s">
        <v>224</v>
      </c>
      <c r="D68" s="13"/>
      <c r="E68" s="13"/>
      <c r="F68" s="79">
        <v>0</v>
      </c>
      <c r="G68" s="66" t="e">
        <f t="shared" si="2"/>
        <v>#DIV/0!</v>
      </c>
      <c r="H68" s="62" t="e">
        <f t="shared" si="3"/>
        <v>#DIV/0!</v>
      </c>
      <c r="I68" s="13"/>
      <c r="J68" s="13"/>
      <c r="K68" s="13"/>
      <c r="L68" s="13"/>
      <c r="M68" s="13"/>
      <c r="N68" s="13"/>
      <c r="O68" s="14"/>
    </row>
    <row r="69" spans="1:15" x14ac:dyDescent="0.2">
      <c r="A69" s="13"/>
      <c r="B69" s="13"/>
      <c r="C69" s="27" t="s">
        <v>47</v>
      </c>
      <c r="D69" s="13"/>
      <c r="E69" s="13"/>
      <c r="F69" s="79">
        <v>0</v>
      </c>
      <c r="G69" s="66" t="e">
        <f t="shared" si="2"/>
        <v>#DIV/0!</v>
      </c>
      <c r="H69" s="62" t="e">
        <f t="shared" si="3"/>
        <v>#DIV/0!</v>
      </c>
      <c r="I69" s="13"/>
      <c r="J69" s="13"/>
      <c r="K69" s="13"/>
      <c r="L69" s="13"/>
      <c r="M69" s="13"/>
      <c r="N69" s="13"/>
      <c r="O69" s="14"/>
    </row>
    <row r="70" spans="1:15" x14ac:dyDescent="0.2">
      <c r="A70" s="13"/>
      <c r="B70" s="27"/>
      <c r="C70" s="13" t="s">
        <v>198</v>
      </c>
      <c r="D70" s="13"/>
      <c r="E70" s="13"/>
      <c r="F70" s="79">
        <v>0</v>
      </c>
      <c r="G70" s="66" t="e">
        <f t="shared" si="2"/>
        <v>#DIV/0!</v>
      </c>
      <c r="H70" s="62" t="e">
        <f t="shared" si="3"/>
        <v>#DIV/0!</v>
      </c>
      <c r="I70" s="13"/>
      <c r="J70" s="13"/>
      <c r="K70" s="13"/>
      <c r="L70" s="13"/>
      <c r="M70" s="13"/>
      <c r="N70" s="13"/>
      <c r="O70" s="14"/>
    </row>
    <row r="71" spans="1:15" x14ac:dyDescent="0.2">
      <c r="A71" s="13"/>
      <c r="B71" s="27"/>
      <c r="C71" s="13" t="s">
        <v>48</v>
      </c>
      <c r="D71" s="13"/>
      <c r="E71" s="13"/>
      <c r="F71" s="79">
        <v>0</v>
      </c>
      <c r="G71" s="66" t="e">
        <f t="shared" si="2"/>
        <v>#DIV/0!</v>
      </c>
      <c r="H71" s="62" t="e">
        <f t="shared" si="3"/>
        <v>#DIV/0!</v>
      </c>
      <c r="I71" s="13"/>
      <c r="J71" s="13"/>
      <c r="K71" s="13"/>
      <c r="L71" s="13"/>
      <c r="M71" s="13"/>
      <c r="N71" s="13"/>
      <c r="O71" s="14"/>
    </row>
    <row r="72" spans="1:15" x14ac:dyDescent="0.2">
      <c r="A72" s="13"/>
      <c r="B72" s="13"/>
      <c r="C72" s="27" t="s">
        <v>49</v>
      </c>
      <c r="D72" s="13"/>
      <c r="E72" s="13"/>
      <c r="F72" s="79">
        <v>0</v>
      </c>
      <c r="G72" s="66" t="e">
        <f t="shared" si="2"/>
        <v>#DIV/0!</v>
      </c>
      <c r="H72" s="62" t="e">
        <f t="shared" si="3"/>
        <v>#DIV/0!</v>
      </c>
      <c r="I72" s="13"/>
      <c r="J72" s="13"/>
      <c r="K72" s="13"/>
      <c r="L72" s="13"/>
      <c r="M72" s="13"/>
      <c r="N72" s="13"/>
      <c r="O72" s="14"/>
    </row>
    <row r="73" spans="1:15" x14ac:dyDescent="0.2">
      <c r="A73" s="13"/>
      <c r="B73" s="13"/>
      <c r="C73" s="27" t="s">
        <v>231</v>
      </c>
      <c r="D73" s="13"/>
      <c r="E73" s="13"/>
      <c r="F73" s="93">
        <v>0</v>
      </c>
      <c r="G73" s="66" t="e">
        <f t="shared" si="2"/>
        <v>#DIV/0!</v>
      </c>
      <c r="H73" s="62" t="e">
        <f t="shared" si="3"/>
        <v>#DIV/0!</v>
      </c>
      <c r="I73" s="13"/>
      <c r="J73" s="13"/>
      <c r="K73" s="13"/>
      <c r="L73" s="13"/>
      <c r="M73" s="13"/>
      <c r="N73" s="13"/>
      <c r="O73" s="14"/>
    </row>
    <row r="74" spans="1:15" x14ac:dyDescent="0.2">
      <c r="A74" s="13"/>
      <c r="B74" s="13"/>
      <c r="C74" s="27" t="s">
        <v>230</v>
      </c>
      <c r="D74" s="13"/>
      <c r="E74" s="13"/>
      <c r="F74" s="93">
        <v>0</v>
      </c>
      <c r="G74" s="66" t="e">
        <f t="shared" si="2"/>
        <v>#DIV/0!</v>
      </c>
      <c r="H74" s="62" t="e">
        <f>F74/$E$24</f>
        <v>#DIV/0!</v>
      </c>
      <c r="I74" s="13"/>
      <c r="J74" s="13"/>
      <c r="K74" s="13"/>
      <c r="L74" s="13"/>
      <c r="M74" s="13"/>
      <c r="N74" s="13"/>
      <c r="O74" s="14"/>
    </row>
    <row r="75" spans="1:15" x14ac:dyDescent="0.2">
      <c r="A75" s="13"/>
      <c r="B75" s="13"/>
      <c r="C75" s="27" t="s">
        <v>37</v>
      </c>
      <c r="D75" s="13"/>
      <c r="E75" s="13"/>
      <c r="F75" s="93">
        <v>0</v>
      </c>
      <c r="G75" s="66" t="e">
        <f t="shared" si="2"/>
        <v>#DIV/0!</v>
      </c>
      <c r="H75" s="62" t="e">
        <f t="shared" si="3"/>
        <v>#DIV/0!</v>
      </c>
      <c r="I75" s="13"/>
      <c r="J75" s="13"/>
      <c r="K75" s="13"/>
      <c r="L75" s="13"/>
      <c r="M75" s="13"/>
      <c r="N75" s="13"/>
      <c r="O75" s="14"/>
    </row>
    <row r="76" spans="1:15" x14ac:dyDescent="0.2">
      <c r="A76" s="13"/>
      <c r="B76" s="13"/>
      <c r="C76" s="27" t="s">
        <v>37</v>
      </c>
      <c r="D76" s="13"/>
      <c r="E76" s="13"/>
      <c r="F76" s="93">
        <v>0</v>
      </c>
      <c r="G76" s="66" t="e">
        <f t="shared" si="2"/>
        <v>#DIV/0!</v>
      </c>
      <c r="H76" s="62" t="e">
        <f t="shared" si="3"/>
        <v>#DIV/0!</v>
      </c>
      <c r="I76" s="13"/>
      <c r="J76" s="13"/>
      <c r="K76" s="13"/>
      <c r="L76" s="13"/>
      <c r="M76" s="13"/>
      <c r="N76" s="13"/>
      <c r="O76" s="14"/>
    </row>
    <row r="77" spans="1:15" x14ac:dyDescent="0.2">
      <c r="A77" s="13"/>
      <c r="B77" s="94" t="s">
        <v>38</v>
      </c>
      <c r="C77" s="95"/>
      <c r="D77" s="86"/>
      <c r="E77" s="86"/>
      <c r="F77" s="96">
        <f>SUM(F58:F76)</f>
        <v>0</v>
      </c>
      <c r="G77" s="88" t="e">
        <f t="shared" si="2"/>
        <v>#DIV/0!</v>
      </c>
      <c r="H77" s="89" t="e">
        <f t="shared" si="3"/>
        <v>#DIV/0!</v>
      </c>
      <c r="I77" s="13"/>
      <c r="J77" s="13"/>
      <c r="K77" s="13"/>
      <c r="L77" s="13"/>
      <c r="M77" s="13"/>
      <c r="N77" s="13"/>
      <c r="O77" s="14"/>
    </row>
    <row r="78" spans="1:15" x14ac:dyDescent="0.2">
      <c r="A78" s="13"/>
      <c r="B78" s="13"/>
      <c r="C78" s="27"/>
      <c r="D78" s="13"/>
      <c r="E78" s="13"/>
      <c r="F78" s="97"/>
      <c r="G78" s="13"/>
      <c r="H78" s="13"/>
      <c r="I78" s="13"/>
      <c r="J78" s="13"/>
      <c r="K78" s="13"/>
      <c r="L78" s="13"/>
      <c r="M78" s="13"/>
      <c r="N78" s="13"/>
      <c r="O78" s="14"/>
    </row>
    <row r="79" spans="1:15" x14ac:dyDescent="0.2">
      <c r="A79" s="13"/>
      <c r="B79" s="98" t="s">
        <v>50</v>
      </c>
      <c r="C79" s="99"/>
      <c r="D79" s="100"/>
      <c r="E79" s="100"/>
      <c r="F79" s="101"/>
      <c r="G79" s="30"/>
      <c r="H79" s="30"/>
      <c r="I79" s="13"/>
      <c r="J79" s="13"/>
      <c r="K79" s="13"/>
      <c r="L79" s="13"/>
      <c r="M79" s="13"/>
      <c r="N79" s="13"/>
      <c r="O79" s="14"/>
    </row>
    <row r="80" spans="1:15" x14ac:dyDescent="0.2">
      <c r="A80" s="13"/>
      <c r="B80" s="13"/>
      <c r="C80" s="32" t="s">
        <v>51</v>
      </c>
      <c r="D80" s="30"/>
      <c r="E80" s="30"/>
      <c r="F80" s="102">
        <v>0</v>
      </c>
      <c r="G80" s="103" t="e">
        <f>F80/$E$20</f>
        <v>#DIV/0!</v>
      </c>
      <c r="H80" s="104" t="e">
        <f>F80/$E$24</f>
        <v>#DIV/0!</v>
      </c>
      <c r="I80" s="13"/>
      <c r="J80" s="13"/>
      <c r="K80" s="13"/>
      <c r="L80" s="13"/>
      <c r="M80" s="13"/>
      <c r="N80" s="13"/>
      <c r="O80" s="14"/>
    </row>
    <row r="81" spans="1:16" x14ac:dyDescent="0.2">
      <c r="A81" s="13"/>
      <c r="B81" s="13"/>
      <c r="C81" s="32" t="s">
        <v>52</v>
      </c>
      <c r="D81" s="30"/>
      <c r="E81" s="30"/>
      <c r="F81" s="102">
        <v>0</v>
      </c>
      <c r="G81" s="103" t="e">
        <f>F81/$E$20</f>
        <v>#DIV/0!</v>
      </c>
      <c r="H81" s="104" t="e">
        <f>F81/$E$24</f>
        <v>#DIV/0!</v>
      </c>
      <c r="I81" s="13"/>
      <c r="J81" s="13"/>
      <c r="K81" s="13"/>
      <c r="L81" s="13"/>
      <c r="M81" s="13"/>
      <c r="N81" s="13"/>
      <c r="O81" s="14"/>
    </row>
    <row r="82" spans="1:16" x14ac:dyDescent="0.2">
      <c r="A82" s="13"/>
      <c r="B82" s="13"/>
      <c r="C82" s="32" t="s">
        <v>37</v>
      </c>
      <c r="D82" s="30"/>
      <c r="E82" s="30"/>
      <c r="F82" s="102">
        <v>0</v>
      </c>
      <c r="G82" s="103" t="e">
        <f>F82/$E$20</f>
        <v>#DIV/0!</v>
      </c>
      <c r="H82" s="104" t="e">
        <f>F82/$E$24</f>
        <v>#DIV/0!</v>
      </c>
      <c r="I82" s="13"/>
      <c r="J82" s="13"/>
      <c r="K82" s="13"/>
      <c r="L82" s="13"/>
      <c r="M82" s="13"/>
      <c r="N82" s="13"/>
      <c r="O82" s="14"/>
    </row>
    <row r="83" spans="1:16" x14ac:dyDescent="0.2">
      <c r="A83" s="13"/>
      <c r="B83" s="94" t="s">
        <v>38</v>
      </c>
      <c r="C83" s="105"/>
      <c r="D83" s="106"/>
      <c r="E83" s="106"/>
      <c r="F83" s="107">
        <f>SUM(F80:F82)</f>
        <v>0</v>
      </c>
      <c r="G83" s="108" t="e">
        <f>F83/$E$20</f>
        <v>#DIV/0!</v>
      </c>
      <c r="H83" s="109" t="e">
        <f>F83/$E$24</f>
        <v>#DIV/0!</v>
      </c>
      <c r="I83" s="13"/>
      <c r="J83" s="13"/>
      <c r="K83" s="13"/>
      <c r="L83" s="13"/>
      <c r="M83" s="13"/>
      <c r="N83" s="13"/>
      <c r="O83" s="14"/>
    </row>
    <row r="84" spans="1:16" ht="13.5" thickBot="1" x14ac:dyDescent="0.25">
      <c r="A84" s="13"/>
      <c r="B84" s="13"/>
      <c r="C84" s="27"/>
      <c r="D84" s="13"/>
      <c r="E84" s="13"/>
      <c r="F84" s="97"/>
      <c r="G84" s="66"/>
      <c r="H84" s="62"/>
      <c r="I84" s="13"/>
      <c r="J84" s="13"/>
      <c r="K84" s="13"/>
      <c r="L84" s="13"/>
      <c r="M84" s="13"/>
      <c r="N84" s="13"/>
      <c r="O84" s="14"/>
    </row>
    <row r="85" spans="1:16" ht="13.5" thickBot="1" x14ac:dyDescent="0.25">
      <c r="A85" s="110" t="s">
        <v>53</v>
      </c>
      <c r="B85" s="111"/>
      <c r="C85" s="112"/>
      <c r="D85" s="112"/>
      <c r="E85" s="113"/>
      <c r="F85" s="114">
        <f>F49+F55+F77+F83</f>
        <v>0</v>
      </c>
      <c r="G85" s="115" t="e">
        <f>F85/$E$20</f>
        <v>#DIV/0!</v>
      </c>
      <c r="H85" s="116" t="e">
        <f>F85/$E$24</f>
        <v>#DIV/0!</v>
      </c>
      <c r="I85" s="13"/>
      <c r="J85" s="117">
        <f>F85*90%</f>
        <v>0</v>
      </c>
      <c r="K85" s="118" t="s">
        <v>319</v>
      </c>
      <c r="L85" s="119"/>
      <c r="M85" s="13"/>
      <c r="N85" s="13"/>
      <c r="O85" s="14"/>
    </row>
    <row r="86" spans="1:16" x14ac:dyDescent="0.2">
      <c r="A86" s="51"/>
      <c r="B86" s="94"/>
      <c r="C86" s="120"/>
      <c r="D86" s="120"/>
      <c r="E86" s="13"/>
      <c r="F86" s="91"/>
      <c r="G86" s="66"/>
      <c r="H86" s="62"/>
      <c r="I86" s="13"/>
      <c r="J86" s="13"/>
      <c r="K86" s="13"/>
      <c r="L86" s="13"/>
      <c r="M86" s="13"/>
      <c r="N86" s="13"/>
      <c r="O86" s="14"/>
    </row>
    <row r="87" spans="1:16" x14ac:dyDescent="0.2">
      <c r="A87" s="51" t="s">
        <v>54</v>
      </c>
      <c r="B87" s="13"/>
      <c r="C87" s="13"/>
      <c r="D87" s="13"/>
      <c r="E87" s="13"/>
      <c r="F87" s="121"/>
      <c r="G87" s="11"/>
      <c r="H87" s="11"/>
      <c r="I87" s="11"/>
      <c r="J87" s="65"/>
      <c r="K87" s="65"/>
      <c r="L87" s="11"/>
      <c r="M87" s="11"/>
      <c r="N87" s="11"/>
      <c r="O87" s="14"/>
      <c r="P87" s="1"/>
    </row>
    <row r="88" spans="1:16" x14ac:dyDescent="0.2">
      <c r="A88" s="122" t="s">
        <v>190</v>
      </c>
      <c r="B88" s="122"/>
      <c r="C88" s="122"/>
      <c r="D88" s="13"/>
      <c r="E88" s="13"/>
      <c r="F88" s="13" t="s">
        <v>55</v>
      </c>
      <c r="G88" s="123" t="s">
        <v>320</v>
      </c>
      <c r="H88" s="27" t="s">
        <v>329</v>
      </c>
      <c r="I88" s="17" t="s">
        <v>284</v>
      </c>
      <c r="J88" s="13" t="s">
        <v>56</v>
      </c>
      <c r="K88" s="13" t="s">
        <v>57</v>
      </c>
      <c r="L88" s="13" t="s">
        <v>197</v>
      </c>
      <c r="M88" s="13" t="s">
        <v>37</v>
      </c>
      <c r="N88" s="14"/>
      <c r="O88" s="14"/>
    </row>
    <row r="89" spans="1:16" x14ac:dyDescent="0.2">
      <c r="A89" s="13"/>
      <c r="B89" s="13" t="s">
        <v>58</v>
      </c>
      <c r="C89" s="13"/>
      <c r="D89" s="13"/>
      <c r="E89" s="13"/>
      <c r="F89" s="13" t="s">
        <v>59</v>
      </c>
      <c r="G89" s="123" t="s">
        <v>60</v>
      </c>
      <c r="H89" s="36" t="s">
        <v>60</v>
      </c>
      <c r="I89" s="17" t="s">
        <v>60</v>
      </c>
      <c r="J89" s="13" t="s">
        <v>61</v>
      </c>
      <c r="K89" s="13" t="s">
        <v>61</v>
      </c>
      <c r="L89" s="13" t="s">
        <v>62</v>
      </c>
      <c r="M89" s="13" t="s">
        <v>62</v>
      </c>
      <c r="N89" s="14"/>
      <c r="O89" s="14"/>
    </row>
    <row r="90" spans="1:16" x14ac:dyDescent="0.2">
      <c r="A90" s="13"/>
      <c r="B90" s="13"/>
      <c r="C90" s="27" t="s">
        <v>63</v>
      </c>
      <c r="D90" s="13"/>
      <c r="E90" s="13"/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14"/>
      <c r="O90" s="14"/>
    </row>
    <row r="91" spans="1:16" x14ac:dyDescent="0.2">
      <c r="A91" s="13"/>
      <c r="B91" s="13"/>
      <c r="C91" s="13" t="s">
        <v>64</v>
      </c>
      <c r="D91" s="13"/>
      <c r="E91" s="13"/>
      <c r="F91" s="124" t="e">
        <f t="shared" ref="F91:M91" si="4">F90/$E$96</f>
        <v>#DIV/0!</v>
      </c>
      <c r="G91" s="124" t="e">
        <f t="shared" si="4"/>
        <v>#DIV/0!</v>
      </c>
      <c r="H91" s="124" t="e">
        <f t="shared" si="4"/>
        <v>#DIV/0!</v>
      </c>
      <c r="I91" s="124" t="e">
        <f t="shared" si="4"/>
        <v>#DIV/0!</v>
      </c>
      <c r="J91" s="124" t="e">
        <f t="shared" si="4"/>
        <v>#DIV/0!</v>
      </c>
      <c r="K91" s="124" t="e">
        <f t="shared" si="4"/>
        <v>#DIV/0!</v>
      </c>
      <c r="L91" s="124" t="e">
        <f t="shared" si="4"/>
        <v>#DIV/0!</v>
      </c>
      <c r="M91" s="124" t="e">
        <f t="shared" si="4"/>
        <v>#DIV/0!</v>
      </c>
      <c r="N91" s="125"/>
      <c r="O91" s="14"/>
    </row>
    <row r="92" spans="1:16" x14ac:dyDescent="0.2">
      <c r="A92" s="13"/>
      <c r="B92" s="13"/>
      <c r="C92" s="27" t="s">
        <v>65</v>
      </c>
      <c r="D92" s="13"/>
      <c r="E92" s="13"/>
      <c r="F92" s="126" t="s">
        <v>5</v>
      </c>
      <c r="G92" s="127">
        <v>0</v>
      </c>
      <c r="H92" s="127">
        <v>0</v>
      </c>
      <c r="I92" s="127">
        <v>0</v>
      </c>
      <c r="J92" s="128" t="s">
        <v>5</v>
      </c>
      <c r="K92" s="128" t="s">
        <v>5</v>
      </c>
      <c r="L92" s="128" t="s">
        <v>5</v>
      </c>
      <c r="M92" s="128"/>
      <c r="N92" s="128" t="s">
        <v>5</v>
      </c>
      <c r="O92" s="14"/>
    </row>
    <row r="93" spans="1:16" x14ac:dyDescent="0.2">
      <c r="A93" s="13"/>
      <c r="B93" s="13"/>
      <c r="C93" s="27" t="s">
        <v>66</v>
      </c>
      <c r="D93" s="13"/>
      <c r="E93" s="13"/>
      <c r="F93" s="126" t="s">
        <v>5</v>
      </c>
      <c r="G93" s="129">
        <v>0</v>
      </c>
      <c r="H93" s="129">
        <v>0</v>
      </c>
      <c r="I93" s="129">
        <v>0</v>
      </c>
      <c r="J93" s="126" t="s">
        <v>5</v>
      </c>
      <c r="K93" s="29" t="s">
        <v>5</v>
      </c>
      <c r="L93" s="126" t="s">
        <v>5</v>
      </c>
      <c r="M93" s="126"/>
      <c r="N93" s="126" t="s">
        <v>5</v>
      </c>
      <c r="O93" s="14"/>
    </row>
    <row r="94" spans="1:16" x14ac:dyDescent="0.2">
      <c r="A94" s="13"/>
      <c r="B94" s="13"/>
      <c r="C94" s="27" t="s">
        <v>208</v>
      </c>
      <c r="D94" s="13"/>
      <c r="E94" s="13"/>
      <c r="F94" s="35" t="s">
        <v>5</v>
      </c>
      <c r="G94" s="130">
        <v>0</v>
      </c>
      <c r="H94" s="130">
        <v>0</v>
      </c>
      <c r="I94" s="130">
        <v>0</v>
      </c>
      <c r="J94" s="35" t="s">
        <v>5</v>
      </c>
      <c r="K94" s="35" t="s">
        <v>5</v>
      </c>
      <c r="L94" s="35" t="s">
        <v>5</v>
      </c>
      <c r="M94" s="35" t="s">
        <v>5</v>
      </c>
      <c r="N94" s="35" t="s">
        <v>5</v>
      </c>
      <c r="O94" s="14"/>
    </row>
    <row r="95" spans="1:16" x14ac:dyDescent="0.2">
      <c r="A95" s="13"/>
      <c r="B95" s="13"/>
      <c r="C95" s="27"/>
      <c r="D95" s="90"/>
      <c r="E95" s="90"/>
      <c r="F95" s="97" t="s">
        <v>214</v>
      </c>
      <c r="G95" s="35">
        <f>PV(G92/12,G93*12,-G94/12)</f>
        <v>0</v>
      </c>
      <c r="H95" s="78"/>
      <c r="I95" s="78"/>
      <c r="J95" s="78"/>
      <c r="K95" s="78"/>
      <c r="L95" s="78"/>
      <c r="M95" s="78"/>
      <c r="N95" s="78"/>
      <c r="O95" s="14"/>
    </row>
    <row r="96" spans="1:16" x14ac:dyDescent="0.2">
      <c r="A96" s="94" t="s">
        <v>191</v>
      </c>
      <c r="B96" s="13"/>
      <c r="C96" s="27"/>
      <c r="D96" s="90"/>
      <c r="E96" s="91">
        <f>SUM(F90:M90)</f>
        <v>0</v>
      </c>
      <c r="F96" s="90"/>
      <c r="G96" s="91"/>
      <c r="H96" s="13"/>
      <c r="I96" s="10"/>
      <c r="J96" s="13"/>
      <c r="K96" s="13"/>
      <c r="L96" s="13"/>
      <c r="M96" s="13"/>
      <c r="N96" s="13"/>
      <c r="O96" s="14"/>
    </row>
    <row r="97" spans="1:16" ht="13.5" thickBot="1" x14ac:dyDescent="0.25">
      <c r="A97" s="94" t="s">
        <v>53</v>
      </c>
      <c r="B97" s="13"/>
      <c r="C97" s="27"/>
      <c r="D97" s="90"/>
      <c r="E97" s="131">
        <f>F85</f>
        <v>0</v>
      </c>
      <c r="F97" s="90"/>
      <c r="G97" s="91"/>
      <c r="H97" s="13"/>
      <c r="I97" s="13"/>
      <c r="J97" s="13"/>
      <c r="K97" s="13"/>
      <c r="L97" s="13"/>
      <c r="M97" s="13"/>
      <c r="N97" s="13"/>
      <c r="O97" s="14"/>
    </row>
    <row r="98" spans="1:16" ht="13.5" thickTop="1" x14ac:dyDescent="0.2">
      <c r="A98" s="13"/>
      <c r="B98" s="13"/>
      <c r="C98" s="27"/>
      <c r="D98" s="90"/>
      <c r="E98" s="91">
        <f>E96-E97</f>
        <v>0</v>
      </c>
      <c r="F98" s="90"/>
      <c r="G98" s="91"/>
      <c r="H98" s="132"/>
      <c r="I98" s="133"/>
      <c r="J98" s="134"/>
      <c r="K98" s="135"/>
      <c r="L98" s="13"/>
      <c r="M98" s="13"/>
      <c r="N98" s="13"/>
      <c r="O98" s="14"/>
    </row>
    <row r="99" spans="1:16" x14ac:dyDescent="0.2">
      <c r="A99" s="13"/>
      <c r="B99" s="13"/>
      <c r="C99" s="13"/>
      <c r="D99" s="13"/>
      <c r="E99" s="136"/>
      <c r="F99" s="13"/>
      <c r="G99" s="10"/>
      <c r="H99" s="137"/>
      <c r="I99" s="133"/>
      <c r="J99" s="134"/>
      <c r="K99" s="135"/>
      <c r="L99" s="13"/>
      <c r="M99" s="13"/>
      <c r="N99" s="13"/>
      <c r="O99" s="14"/>
    </row>
    <row r="100" spans="1:16" x14ac:dyDescent="0.2">
      <c r="A100" s="122" t="s">
        <v>188</v>
      </c>
      <c r="B100" s="122"/>
      <c r="C100" s="122"/>
      <c r="D100" s="138"/>
      <c r="E100" s="13"/>
      <c r="F100" s="13" t="s">
        <v>5</v>
      </c>
      <c r="G100" s="17" t="s">
        <v>5</v>
      </c>
      <c r="H100" s="17"/>
      <c r="I100" s="17"/>
      <c r="J100" s="17"/>
      <c r="K100" s="13"/>
      <c r="L100" s="13"/>
      <c r="M100" s="13"/>
      <c r="N100" s="13"/>
      <c r="O100" s="14"/>
    </row>
    <row r="101" spans="1:16" x14ac:dyDescent="0.2">
      <c r="A101" s="13" t="s">
        <v>5</v>
      </c>
      <c r="B101" s="13" t="s">
        <v>5</v>
      </c>
      <c r="C101" s="13"/>
      <c r="D101" s="13"/>
      <c r="E101" s="13"/>
      <c r="F101" s="17" t="s">
        <v>189</v>
      </c>
      <c r="G101" s="17" t="s">
        <v>37</v>
      </c>
      <c r="H101" s="17" t="s">
        <v>37</v>
      </c>
      <c r="I101" s="10"/>
      <c r="J101" s="13"/>
      <c r="K101" s="13"/>
      <c r="L101" s="13"/>
      <c r="M101" s="13"/>
      <c r="N101" s="13"/>
      <c r="O101" s="14"/>
    </row>
    <row r="102" spans="1:16" x14ac:dyDescent="0.2">
      <c r="A102" s="13"/>
      <c r="B102" s="13"/>
      <c r="C102" s="27" t="s">
        <v>63</v>
      </c>
      <c r="D102" s="13"/>
      <c r="E102" s="13"/>
      <c r="F102" s="46">
        <v>0</v>
      </c>
      <c r="G102" s="46">
        <v>0</v>
      </c>
      <c r="H102" s="46">
        <v>0</v>
      </c>
      <c r="I102" s="10"/>
      <c r="J102" s="13"/>
      <c r="K102" s="13"/>
      <c r="L102" s="13"/>
      <c r="M102" s="13"/>
      <c r="N102" s="13"/>
      <c r="O102" s="14"/>
    </row>
    <row r="103" spans="1:16" x14ac:dyDescent="0.2">
      <c r="A103" s="13"/>
      <c r="B103" s="13"/>
      <c r="C103" s="13" t="s">
        <v>64</v>
      </c>
      <c r="D103" s="13"/>
      <c r="E103" s="13"/>
      <c r="F103" s="124" t="e">
        <f>F102/$E$97</f>
        <v>#DIV/0!</v>
      </c>
      <c r="G103" s="124" t="e">
        <f>G102/$E$97</f>
        <v>#DIV/0!</v>
      </c>
      <c r="H103" s="124" t="e">
        <f>H102/$E$97</f>
        <v>#DIV/0!</v>
      </c>
      <c r="I103" s="10"/>
      <c r="J103" s="13"/>
      <c r="K103" s="13"/>
      <c r="L103" s="13"/>
      <c r="M103" s="13"/>
      <c r="N103" s="13"/>
      <c r="O103" s="14"/>
    </row>
    <row r="104" spans="1:16" x14ac:dyDescent="0.2">
      <c r="A104" s="13"/>
      <c r="B104" s="13"/>
      <c r="C104" s="27" t="s">
        <v>65</v>
      </c>
      <c r="D104" s="13"/>
      <c r="E104" s="13"/>
      <c r="F104" s="139">
        <v>0</v>
      </c>
      <c r="G104" s="139">
        <v>0</v>
      </c>
      <c r="H104" s="139">
        <v>0</v>
      </c>
      <c r="I104" s="10"/>
      <c r="J104" s="13"/>
      <c r="K104" s="13"/>
      <c r="L104" s="13"/>
      <c r="M104" s="13"/>
      <c r="N104" s="13"/>
      <c r="O104" s="14"/>
    </row>
    <row r="105" spans="1:16" x14ac:dyDescent="0.2">
      <c r="A105" s="13"/>
      <c r="B105" s="13"/>
      <c r="C105" s="27" t="s">
        <v>66</v>
      </c>
      <c r="D105" s="13"/>
      <c r="E105" s="13"/>
      <c r="F105" s="140">
        <v>0</v>
      </c>
      <c r="G105" s="140">
        <v>0</v>
      </c>
      <c r="H105" s="140">
        <v>0</v>
      </c>
      <c r="I105" s="10"/>
      <c r="J105" s="13"/>
      <c r="K105" s="13"/>
      <c r="L105" s="13"/>
      <c r="M105" s="13"/>
      <c r="N105" s="13"/>
      <c r="O105" s="14"/>
    </row>
    <row r="106" spans="1:16" x14ac:dyDescent="0.2">
      <c r="A106" s="13"/>
      <c r="B106" s="13"/>
      <c r="C106" s="27" t="s">
        <v>5</v>
      </c>
      <c r="D106" s="13"/>
      <c r="E106" s="90"/>
      <c r="F106" s="35" t="s">
        <v>5</v>
      </c>
      <c r="G106" s="78" t="s">
        <v>5</v>
      </c>
      <c r="H106" s="13"/>
      <c r="I106" s="10"/>
      <c r="J106" s="13"/>
      <c r="K106" s="13"/>
      <c r="L106" s="13"/>
      <c r="M106" s="13"/>
      <c r="N106" s="13"/>
      <c r="O106" s="14"/>
    </row>
    <row r="107" spans="1:16" ht="13.5" thickBot="1" x14ac:dyDescent="0.25">
      <c r="A107" s="94" t="s">
        <v>192</v>
      </c>
      <c r="B107" s="13"/>
      <c r="C107" s="27"/>
      <c r="D107" s="13"/>
      <c r="E107" s="141">
        <f>SUM(F102:L102)</f>
        <v>0</v>
      </c>
      <c r="F107" s="90"/>
      <c r="G107" s="10"/>
      <c r="H107" s="13"/>
      <c r="I107" s="10"/>
      <c r="J107" s="13"/>
      <c r="K107" s="13"/>
      <c r="L107" s="13"/>
      <c r="M107" s="13"/>
      <c r="N107" s="13"/>
      <c r="O107" s="14"/>
    </row>
    <row r="108" spans="1:16" ht="13.5" thickTop="1" x14ac:dyDescent="0.2">
      <c r="A108" s="13"/>
      <c r="B108" s="13"/>
      <c r="C108" s="27"/>
      <c r="D108" s="13"/>
      <c r="E108" s="91"/>
      <c r="F108" s="90"/>
      <c r="G108" s="10"/>
      <c r="H108" s="13"/>
      <c r="I108" s="10"/>
      <c r="J108" s="13"/>
      <c r="K108" s="13"/>
      <c r="L108" s="13"/>
      <c r="M108" s="13"/>
      <c r="N108" s="13"/>
      <c r="O108" s="14"/>
    </row>
    <row r="109" spans="1:16" x14ac:dyDescent="0.2">
      <c r="A109" s="13"/>
      <c r="B109" s="13"/>
      <c r="C109" s="27"/>
      <c r="D109" s="13"/>
      <c r="E109" s="10"/>
      <c r="F109" s="13"/>
      <c r="G109" s="10"/>
      <c r="H109" s="13"/>
      <c r="I109" s="10"/>
      <c r="J109" s="13"/>
      <c r="K109" s="13"/>
      <c r="L109" s="13"/>
      <c r="M109" s="13"/>
      <c r="N109" s="13"/>
      <c r="O109" s="14"/>
    </row>
    <row r="110" spans="1:16" ht="13.5" thickBot="1" x14ac:dyDescent="0.25">
      <c r="A110" s="13"/>
      <c r="B110" s="13"/>
      <c r="C110" s="27"/>
      <c r="D110" s="13"/>
      <c r="E110" s="142" t="s">
        <v>339</v>
      </c>
      <c r="F110" s="143"/>
      <c r="G110" s="144" t="e">
        <f>G90/(E19*L11)</f>
        <v>#DIV/0!</v>
      </c>
      <c r="H110" s="94" t="s">
        <v>340</v>
      </c>
      <c r="I110" s="94"/>
      <c r="J110" s="94"/>
      <c r="K110" s="94"/>
      <c r="L110" s="13"/>
      <c r="M110" s="13"/>
      <c r="N110" s="13"/>
      <c r="O110" s="14"/>
    </row>
    <row r="111" spans="1:16" x14ac:dyDescent="0.2">
      <c r="A111" s="13"/>
      <c r="B111" s="13"/>
      <c r="C111" s="27"/>
      <c r="D111" s="13"/>
      <c r="E111" s="13"/>
      <c r="F111" s="13"/>
      <c r="G111" s="10"/>
      <c r="H111" s="13"/>
      <c r="I111" s="10"/>
      <c r="J111" s="13"/>
      <c r="K111" s="13" t="s">
        <v>5</v>
      </c>
      <c r="L111" s="13"/>
      <c r="M111" s="13"/>
      <c r="N111" s="13"/>
      <c r="O111" s="14"/>
    </row>
    <row r="112" spans="1:16" x14ac:dyDescent="0.2">
      <c r="A112" s="27" t="s">
        <v>365</v>
      </c>
      <c r="B112" s="13"/>
      <c r="C112" s="13"/>
      <c r="D112" s="13"/>
      <c r="E112" s="13"/>
      <c r="F112" s="13"/>
      <c r="G112" s="13"/>
      <c r="H112" s="13"/>
      <c r="I112" s="10"/>
      <c r="J112" s="10"/>
      <c r="K112" s="10" t="s">
        <v>222</v>
      </c>
      <c r="L112" s="13"/>
      <c r="M112" s="13"/>
      <c r="N112" s="13"/>
      <c r="O112" s="14"/>
      <c r="P112" s="1"/>
    </row>
    <row r="113" spans="1:18" x14ac:dyDescent="0.2">
      <c r="A113" s="286" t="s">
        <v>366</v>
      </c>
      <c r="B113" s="284"/>
      <c r="C113" s="284"/>
      <c r="D113" s="284"/>
      <c r="E113" s="284"/>
      <c r="F113" s="284"/>
      <c r="G113" s="283">
        <v>1</v>
      </c>
      <c r="H113" s="284" t="s">
        <v>364</v>
      </c>
      <c r="I113" s="285"/>
      <c r="J113" s="10"/>
      <c r="K113" s="10"/>
      <c r="L113" s="13"/>
      <c r="M113" s="13"/>
      <c r="N113" s="13"/>
      <c r="O113" s="14"/>
      <c r="P113" s="1"/>
    </row>
    <row r="114" spans="1:18" x14ac:dyDescent="0.2">
      <c r="A114" s="28"/>
      <c r="B114" s="13"/>
      <c r="C114" s="13"/>
      <c r="D114" s="13"/>
      <c r="E114" s="13"/>
      <c r="F114" s="13"/>
      <c r="G114" s="13"/>
      <c r="H114" s="13"/>
      <c r="I114" s="10"/>
      <c r="J114" s="10"/>
      <c r="K114" s="10"/>
      <c r="L114" s="13"/>
      <c r="M114" s="13"/>
      <c r="N114" s="13"/>
      <c r="O114" s="14"/>
      <c r="P114" s="1"/>
    </row>
    <row r="115" spans="1:18" x14ac:dyDescent="0.2">
      <c r="A115" s="13"/>
      <c r="B115" s="13"/>
      <c r="C115" s="27" t="s">
        <v>67</v>
      </c>
      <c r="D115" s="13"/>
      <c r="E115" s="145" t="s">
        <v>300</v>
      </c>
      <c r="F115" s="145" t="s">
        <v>206</v>
      </c>
      <c r="G115" s="145" t="s">
        <v>68</v>
      </c>
      <c r="H115" s="145" t="s">
        <v>69</v>
      </c>
      <c r="I115" s="145" t="s">
        <v>70</v>
      </c>
      <c r="J115" s="145" t="s">
        <v>211</v>
      </c>
      <c r="K115" s="146" t="s">
        <v>223</v>
      </c>
      <c r="L115" s="147" t="s">
        <v>71</v>
      </c>
      <c r="M115" s="63"/>
      <c r="N115" s="13"/>
      <c r="O115" s="14"/>
      <c r="P115" s="1"/>
    </row>
    <row r="116" spans="1:18" x14ac:dyDescent="0.2">
      <c r="A116" s="13"/>
      <c r="B116" s="14"/>
      <c r="C116" s="27" t="s">
        <v>72</v>
      </c>
      <c r="D116" s="13"/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9">
        <f>SUM(E116:J116)</f>
        <v>0</v>
      </c>
      <c r="M116" s="94" t="s">
        <v>267</v>
      </c>
      <c r="N116" s="13"/>
      <c r="O116" s="14"/>
      <c r="P116" s="1"/>
    </row>
    <row r="117" spans="1:18" x14ac:dyDescent="0.2">
      <c r="A117" s="13"/>
      <c r="B117" s="27"/>
      <c r="C117" s="13" t="s">
        <v>73</v>
      </c>
      <c r="D117" s="13"/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9" t="s">
        <v>5</v>
      </c>
      <c r="M117" s="94" t="s">
        <v>5</v>
      </c>
      <c r="N117" s="14"/>
      <c r="O117" s="14"/>
      <c r="P117" s="1"/>
    </row>
    <row r="118" spans="1:18" x14ac:dyDescent="0.2">
      <c r="A118" s="13"/>
      <c r="B118" s="27"/>
      <c r="C118" s="13" t="s">
        <v>207</v>
      </c>
      <c r="D118" s="13"/>
      <c r="E118" s="149">
        <f t="shared" ref="E118:K118" si="5">E116*E117</f>
        <v>0</v>
      </c>
      <c r="F118" s="149">
        <f t="shared" si="5"/>
        <v>0</v>
      </c>
      <c r="G118" s="149">
        <f t="shared" si="5"/>
        <v>0</v>
      </c>
      <c r="H118" s="149">
        <f t="shared" si="5"/>
        <v>0</v>
      </c>
      <c r="I118" s="149">
        <f t="shared" si="5"/>
        <v>0</v>
      </c>
      <c r="J118" s="149">
        <f t="shared" si="5"/>
        <v>0</v>
      </c>
      <c r="K118" s="149">
        <f t="shared" si="5"/>
        <v>0</v>
      </c>
      <c r="L118" s="149">
        <f>SUM(E118:J118)</f>
        <v>0</v>
      </c>
      <c r="M118" s="94" t="s">
        <v>267</v>
      </c>
      <c r="N118" s="14"/>
      <c r="O118" s="14"/>
      <c r="P118" s="1"/>
    </row>
    <row r="119" spans="1:18" x14ac:dyDescent="0.2">
      <c r="A119" s="150" t="s">
        <v>341</v>
      </c>
      <c r="B119" s="151"/>
      <c r="C119" s="150"/>
      <c r="D119" s="152"/>
      <c r="E119" s="287" t="str">
        <f>IF(G113=1,"$123,600",IF(G113=2,"$129,800",IF(G113=3,"$138,000", IF(G113=4,"$148,400"))))</f>
        <v>$123,600</v>
      </c>
      <c r="F119" s="287" t="str">
        <f>IF(G113=1,"$145,400",IF(G113=2,"$152,600",IF(G113=3,"$159,900",IF(G113=4,"$174,500"))))</f>
        <v>$145,400</v>
      </c>
      <c r="G119" s="287" t="str">
        <f>IF(G113=1,"$166,600",IF(G113=2,"$175,000",IF(G113=3,"$183,300",IF(G113=4,"$200,000"))))</f>
        <v>$166,600</v>
      </c>
      <c r="H119" s="287" t="str">
        <f>IF(G113=1,"$204,100",IF(G113=2,"$214,400",IF(G113=3,"$224,600",IF(G113=4,"$245,000"))))</f>
        <v>$204,100</v>
      </c>
      <c r="I119" s="287" t="str">
        <f>IF(G113=1,"$241,000",IF(G113=2,"$253,100",IF(G113=3,"$265,600",IF(G113=4,"$289,300"))))</f>
        <v>$241,000</v>
      </c>
      <c r="J119" s="287" t="str">
        <f>IF(G113=1,"$265,100",IF(G113=2,"$278,400",IF(G113=3,"$291,600",IF(G113=4,"$318,300"))))</f>
        <v>$265,100</v>
      </c>
      <c r="K119" s="153">
        <v>0</v>
      </c>
      <c r="L119" s="154" t="e">
        <f>E26</f>
        <v>#DIV/0!</v>
      </c>
      <c r="M119" s="155" t="s">
        <v>274</v>
      </c>
      <c r="N119" s="14"/>
      <c r="O119" s="14"/>
      <c r="P119" s="1"/>
    </row>
    <row r="120" spans="1:18" x14ac:dyDescent="0.2">
      <c r="A120" s="152"/>
      <c r="B120" s="151"/>
      <c r="C120" s="150" t="s">
        <v>356</v>
      </c>
      <c r="D120" s="152"/>
      <c r="E120" s="156">
        <f>E116*E119</f>
        <v>0</v>
      </c>
      <c r="F120" s="156">
        <f t="shared" ref="F120:K120" si="6">F116*F119</f>
        <v>0</v>
      </c>
      <c r="G120" s="156">
        <f t="shared" si="6"/>
        <v>0</v>
      </c>
      <c r="H120" s="156">
        <f t="shared" si="6"/>
        <v>0</v>
      </c>
      <c r="I120" s="156">
        <f>I116*I119</f>
        <v>0</v>
      </c>
      <c r="J120" s="156">
        <f t="shared" si="6"/>
        <v>0</v>
      </c>
      <c r="K120" s="156">
        <f t="shared" si="6"/>
        <v>0</v>
      </c>
      <c r="L120" s="156">
        <f>SUM(E120:K120)</f>
        <v>0</v>
      </c>
      <c r="M120" s="157" t="s">
        <v>280</v>
      </c>
      <c r="N120" s="158"/>
      <c r="O120" s="125"/>
      <c r="P120" s="1"/>
    </row>
    <row r="121" spans="1:18" x14ac:dyDescent="0.2">
      <c r="A121" s="157" t="s">
        <v>203</v>
      </c>
      <c r="B121" s="27"/>
      <c r="C121" s="157"/>
      <c r="D121" s="157"/>
      <c r="E121" s="158" t="s">
        <v>303</v>
      </c>
      <c r="F121" s="159" t="s">
        <v>279</v>
      </c>
      <c r="G121" s="159" t="s">
        <v>199</v>
      </c>
      <c r="H121" s="159" t="s">
        <v>200</v>
      </c>
      <c r="I121" s="159" t="s">
        <v>201</v>
      </c>
      <c r="J121" s="159" t="s">
        <v>202</v>
      </c>
      <c r="K121" s="160"/>
      <c r="L121" s="161">
        <f>E24</f>
        <v>0</v>
      </c>
      <c r="M121" s="162" t="s">
        <v>283</v>
      </c>
      <c r="N121" s="163"/>
      <c r="O121" s="125"/>
      <c r="P121" s="1"/>
    </row>
    <row r="122" spans="1:18" x14ac:dyDescent="0.2">
      <c r="A122" s="94" t="s">
        <v>273</v>
      </c>
      <c r="B122" s="27"/>
      <c r="C122" s="94"/>
      <c r="D122" s="94"/>
      <c r="E122" s="156" t="e">
        <f t="shared" ref="E122:J122" si="7">E118*$L$119/E116</f>
        <v>#DIV/0!</v>
      </c>
      <c r="F122" s="156" t="e">
        <f t="shared" si="7"/>
        <v>#DIV/0!</v>
      </c>
      <c r="G122" s="156" t="e">
        <f t="shared" si="7"/>
        <v>#DIV/0!</v>
      </c>
      <c r="H122" s="156" t="e">
        <f t="shared" si="7"/>
        <v>#DIV/0!</v>
      </c>
      <c r="I122" s="156" t="e">
        <f t="shared" si="7"/>
        <v>#DIV/0!</v>
      </c>
      <c r="J122" s="156" t="e">
        <f t="shared" si="7"/>
        <v>#DIV/0!</v>
      </c>
      <c r="K122" s="160"/>
      <c r="L122" s="164">
        <f>(L121-L120)</f>
        <v>0</v>
      </c>
      <c r="M122" s="157" t="s">
        <v>349</v>
      </c>
      <c r="N122" s="158"/>
      <c r="O122" s="125"/>
      <c r="P122" s="1"/>
    </row>
    <row r="123" spans="1:18" x14ac:dyDescent="0.2">
      <c r="A123" s="13"/>
      <c r="B123" s="27"/>
      <c r="C123" s="94"/>
      <c r="D123" s="94"/>
      <c r="E123" s="157"/>
      <c r="F123" s="159"/>
      <c r="G123" s="159"/>
      <c r="H123" s="159"/>
      <c r="I123" s="159"/>
      <c r="J123" s="160"/>
      <c r="K123" s="160"/>
      <c r="L123" s="165"/>
      <c r="M123" s="90" t="s">
        <v>5</v>
      </c>
      <c r="N123" s="125"/>
      <c r="O123" s="125"/>
      <c r="P123" s="1"/>
    </row>
    <row r="124" spans="1:18" x14ac:dyDescent="0.2">
      <c r="A124" s="13" t="s">
        <v>271</v>
      </c>
      <c r="B124" s="27"/>
      <c r="C124" s="94"/>
      <c r="D124" s="94"/>
      <c r="E124" s="146" t="s">
        <v>223</v>
      </c>
      <c r="F124" s="146" t="s">
        <v>223</v>
      </c>
      <c r="G124" s="146" t="s">
        <v>223</v>
      </c>
      <c r="H124" s="146" t="s">
        <v>223</v>
      </c>
      <c r="I124" s="146" t="s">
        <v>223</v>
      </c>
      <c r="J124" s="146" t="s">
        <v>223</v>
      </c>
      <c r="K124" s="146" t="s">
        <v>223</v>
      </c>
      <c r="L124" s="91"/>
      <c r="M124" s="90"/>
      <c r="N124" s="13"/>
      <c r="O124" s="14"/>
      <c r="P124" s="1"/>
    </row>
    <row r="125" spans="1:18" s="3" customFormat="1" x14ac:dyDescent="0.2">
      <c r="A125" s="166" t="s">
        <v>235</v>
      </c>
      <c r="B125" s="167"/>
      <c r="C125" s="166"/>
      <c r="D125" s="166"/>
      <c r="E125" s="168">
        <v>0</v>
      </c>
      <c r="F125" s="168">
        <v>0</v>
      </c>
      <c r="G125" s="168">
        <v>0</v>
      </c>
      <c r="H125" s="168">
        <v>0</v>
      </c>
      <c r="I125" s="168">
        <v>0</v>
      </c>
      <c r="J125" s="168">
        <v>0</v>
      </c>
      <c r="K125" s="168">
        <v>0</v>
      </c>
      <c r="L125" s="169">
        <f>SUM(E125:K125)</f>
        <v>0</v>
      </c>
      <c r="M125" s="170"/>
      <c r="N125" s="171"/>
      <c r="O125" s="172"/>
      <c r="P125" s="4"/>
    </row>
    <row r="126" spans="1:18" x14ac:dyDescent="0.2">
      <c r="A126" s="13"/>
      <c r="B126" s="10"/>
      <c r="C126" s="78" t="s">
        <v>74</v>
      </c>
      <c r="D126" s="10"/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91">
        <f>SUM(E125*E126)+(F125*F126)+(G125*G126)+(H125*H126)+(I125*I126)+(J125*J126)+(K125*K126)</f>
        <v>0</v>
      </c>
      <c r="M126" s="91"/>
      <c r="N126" s="13"/>
      <c r="O126" s="173"/>
      <c r="P126" s="1"/>
      <c r="Q126" s="1"/>
      <c r="R126" s="1"/>
    </row>
    <row r="127" spans="1:18" x14ac:dyDescent="0.2">
      <c r="A127" s="13"/>
      <c r="B127" s="10"/>
      <c r="C127" s="78" t="s">
        <v>75</v>
      </c>
      <c r="D127" s="10"/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91">
        <f>SUM(E125*E127)+(F125*F127)+(G125*G127)+(H125*H127)+(I125*I127)+(J125*J127)+(K125*K127)</f>
        <v>0</v>
      </c>
      <c r="M127" s="91"/>
      <c r="N127" s="10"/>
      <c r="O127" s="173"/>
      <c r="P127" s="1"/>
      <c r="Q127" s="1"/>
      <c r="R127" s="1"/>
    </row>
    <row r="128" spans="1:18" x14ac:dyDescent="0.2">
      <c r="A128" s="13"/>
      <c r="B128" s="10"/>
      <c r="C128" s="78" t="s">
        <v>76</v>
      </c>
      <c r="D128" s="10"/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91">
        <f>-SUM((E125*E128)+(F125*F128)+(G125*G128)+(H125*H128)+(I125*I128)+(J125*J128)+(K125*K128))</f>
        <v>0</v>
      </c>
      <c r="M128" s="91"/>
      <c r="N128" s="10"/>
      <c r="O128" s="173"/>
      <c r="P128" s="1"/>
      <c r="Q128" s="1"/>
      <c r="R128" s="1"/>
    </row>
    <row r="129" spans="1:18" x14ac:dyDescent="0.2">
      <c r="A129" s="13"/>
      <c r="B129" s="10"/>
      <c r="C129" s="78" t="s">
        <v>234</v>
      </c>
      <c r="D129" s="10"/>
      <c r="E129" s="91">
        <f>((E126+E127)-E128)*E125</f>
        <v>0</v>
      </c>
      <c r="F129" s="91">
        <f t="shared" ref="F129:K129" si="8">((F126+F127)-F128)*F125</f>
        <v>0</v>
      </c>
      <c r="G129" s="91">
        <f t="shared" si="8"/>
        <v>0</v>
      </c>
      <c r="H129" s="91">
        <f t="shared" si="8"/>
        <v>0</v>
      </c>
      <c r="I129" s="91">
        <f t="shared" si="8"/>
        <v>0</v>
      </c>
      <c r="J129" s="91">
        <f t="shared" si="8"/>
        <v>0</v>
      </c>
      <c r="K129" s="91">
        <f t="shared" si="8"/>
        <v>0</v>
      </c>
      <c r="L129" s="91">
        <f>SUM(E129:K129)</f>
        <v>0</v>
      </c>
      <c r="M129" s="91"/>
      <c r="N129" s="10"/>
      <c r="O129" s="173"/>
      <c r="P129" s="1"/>
      <c r="Q129" s="1"/>
      <c r="R129" s="1"/>
    </row>
    <row r="130" spans="1:18" x14ac:dyDescent="0.2">
      <c r="A130" s="13" t="s">
        <v>271</v>
      </c>
      <c r="B130" s="10"/>
      <c r="C130" s="78"/>
      <c r="D130" s="10"/>
      <c r="E130" s="146" t="s">
        <v>68</v>
      </c>
      <c r="F130" s="146" t="s">
        <v>68</v>
      </c>
      <c r="G130" s="146" t="s">
        <v>69</v>
      </c>
      <c r="H130" s="146" t="s">
        <v>69</v>
      </c>
      <c r="I130" s="146" t="s">
        <v>70</v>
      </c>
      <c r="J130" s="146" t="s">
        <v>223</v>
      </c>
      <c r="K130" s="146" t="s">
        <v>223</v>
      </c>
      <c r="L130" s="91"/>
      <c r="M130" s="91"/>
      <c r="N130" s="10"/>
      <c r="O130" s="173"/>
      <c r="P130" s="1"/>
      <c r="Q130" s="1"/>
      <c r="R130" s="1"/>
    </row>
    <row r="131" spans="1:18" s="2" customFormat="1" x14ac:dyDescent="0.2">
      <c r="A131" s="174" t="s">
        <v>317</v>
      </c>
      <c r="B131" s="175"/>
      <c r="C131" s="175"/>
      <c r="D131" s="176"/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8"/>
      <c r="M131" s="178"/>
      <c r="N131" s="179"/>
      <c r="O131" s="180"/>
      <c r="P131" s="5"/>
      <c r="Q131" s="5"/>
      <c r="R131" s="5"/>
    </row>
    <row r="132" spans="1:18" s="3" customFormat="1" ht="13.5" thickBot="1" x14ac:dyDescent="0.25">
      <c r="A132" s="175" t="s">
        <v>354</v>
      </c>
      <c r="B132" s="175"/>
      <c r="C132" s="175"/>
      <c r="D132" s="176"/>
      <c r="E132" s="181">
        <v>1</v>
      </c>
      <c r="F132" s="181">
        <v>2</v>
      </c>
      <c r="G132" s="181">
        <v>3</v>
      </c>
      <c r="H132" s="181">
        <v>4</v>
      </c>
      <c r="I132" s="181">
        <v>5</v>
      </c>
      <c r="J132" s="181">
        <v>6</v>
      </c>
      <c r="K132" s="181">
        <v>7</v>
      </c>
      <c r="L132" s="178">
        <f>SUM(E132:K132)</f>
        <v>28</v>
      </c>
      <c r="M132" s="182"/>
      <c r="N132" s="183"/>
      <c r="O132" s="184"/>
      <c r="P132" s="4"/>
      <c r="Q132" s="4"/>
      <c r="R132" s="4"/>
    </row>
    <row r="133" spans="1:18" x14ac:dyDescent="0.2">
      <c r="A133" s="185">
        <f>E132</f>
        <v>1</v>
      </c>
      <c r="B133" s="186"/>
      <c r="C133" s="187" t="s">
        <v>322</v>
      </c>
      <c r="D133" s="186"/>
      <c r="E133" s="188">
        <v>0</v>
      </c>
      <c r="F133" s="189"/>
      <c r="G133" s="189"/>
      <c r="H133" s="189"/>
      <c r="I133" s="189"/>
      <c r="J133" s="189"/>
      <c r="K133" s="189"/>
      <c r="L133" s="190">
        <f>E133*A133</f>
        <v>0</v>
      </c>
      <c r="M133" s="191"/>
      <c r="N133" s="13"/>
      <c r="O133" s="14"/>
    </row>
    <row r="134" spans="1:18" x14ac:dyDescent="0.2">
      <c r="A134" s="192">
        <f>F132</f>
        <v>2</v>
      </c>
      <c r="B134" s="193"/>
      <c r="C134" s="194" t="s">
        <v>323</v>
      </c>
      <c r="D134" s="193"/>
      <c r="E134" s="191"/>
      <c r="F134" s="177">
        <v>0</v>
      </c>
      <c r="G134" s="191"/>
      <c r="H134" s="191"/>
      <c r="I134" s="191"/>
      <c r="J134" s="191"/>
      <c r="K134" s="191"/>
      <c r="L134" s="195">
        <f>F134*A134</f>
        <v>0</v>
      </c>
      <c r="M134" s="191"/>
      <c r="N134" s="13"/>
      <c r="O134" s="14"/>
    </row>
    <row r="135" spans="1:18" x14ac:dyDescent="0.2">
      <c r="A135" s="192">
        <f>G132</f>
        <v>3</v>
      </c>
      <c r="B135" s="196"/>
      <c r="C135" s="197" t="s">
        <v>324</v>
      </c>
      <c r="D135" s="196"/>
      <c r="E135" s="191"/>
      <c r="F135" s="191"/>
      <c r="G135" s="177">
        <v>0</v>
      </c>
      <c r="H135" s="191"/>
      <c r="I135" s="191"/>
      <c r="J135" s="191"/>
      <c r="K135" s="191"/>
      <c r="L135" s="195">
        <f>G135*A135</f>
        <v>0</v>
      </c>
      <c r="M135" s="191"/>
      <c r="N135" s="10"/>
      <c r="O135" s="173"/>
      <c r="P135" s="1"/>
      <c r="Q135" s="1"/>
      <c r="R135" s="1"/>
    </row>
    <row r="136" spans="1:18" x14ac:dyDescent="0.2">
      <c r="A136" s="192">
        <f>H132</f>
        <v>4</v>
      </c>
      <c r="B136" s="196"/>
      <c r="C136" s="197" t="s">
        <v>325</v>
      </c>
      <c r="D136" s="196"/>
      <c r="E136" s="191"/>
      <c r="F136" s="191"/>
      <c r="G136" s="191"/>
      <c r="H136" s="177">
        <v>0</v>
      </c>
      <c r="I136" s="191"/>
      <c r="J136" s="191"/>
      <c r="K136" s="191"/>
      <c r="L136" s="195">
        <f>H136*A136</f>
        <v>0</v>
      </c>
      <c r="M136" s="191"/>
      <c r="N136" s="10"/>
      <c r="O136" s="173"/>
      <c r="P136" s="1"/>
      <c r="Q136" s="1"/>
      <c r="R136" s="1"/>
    </row>
    <row r="137" spans="1:18" x14ac:dyDescent="0.2">
      <c r="A137" s="192">
        <f>I132</f>
        <v>5</v>
      </c>
      <c r="B137" s="196"/>
      <c r="C137" s="197" t="s">
        <v>326</v>
      </c>
      <c r="D137" s="196"/>
      <c r="E137" s="191"/>
      <c r="F137" s="191"/>
      <c r="G137" s="191"/>
      <c r="H137" s="191"/>
      <c r="I137" s="177">
        <v>0</v>
      </c>
      <c r="J137" s="191"/>
      <c r="K137" s="191"/>
      <c r="L137" s="195">
        <f>I137*A137</f>
        <v>0</v>
      </c>
      <c r="M137" s="191"/>
      <c r="N137" s="10"/>
      <c r="O137" s="173"/>
      <c r="P137" s="1"/>
      <c r="Q137" s="1"/>
      <c r="R137" s="1"/>
    </row>
    <row r="138" spans="1:18" x14ac:dyDescent="0.2">
      <c r="A138" s="192">
        <f>J132</f>
        <v>6</v>
      </c>
      <c r="B138" s="196"/>
      <c r="C138" s="197" t="s">
        <v>327</v>
      </c>
      <c r="D138" s="196"/>
      <c r="E138" s="191"/>
      <c r="F138" s="191"/>
      <c r="G138" s="191"/>
      <c r="H138" s="191"/>
      <c r="I138" s="191"/>
      <c r="J138" s="177">
        <v>0</v>
      </c>
      <c r="K138" s="191"/>
      <c r="L138" s="195">
        <f>J138*A138</f>
        <v>0</v>
      </c>
      <c r="M138" s="191"/>
      <c r="N138" s="10"/>
      <c r="O138" s="173"/>
      <c r="P138" s="1"/>
      <c r="Q138" s="1"/>
      <c r="R138" s="1"/>
    </row>
    <row r="139" spans="1:18" x14ac:dyDescent="0.2">
      <c r="A139" s="192">
        <f>K132</f>
        <v>7</v>
      </c>
      <c r="B139" s="196"/>
      <c r="C139" s="197" t="s">
        <v>328</v>
      </c>
      <c r="D139" s="196"/>
      <c r="E139" s="191"/>
      <c r="F139" s="191"/>
      <c r="G139" s="191"/>
      <c r="H139" s="191"/>
      <c r="I139" s="191"/>
      <c r="J139" s="191"/>
      <c r="K139" s="177">
        <v>0</v>
      </c>
      <c r="L139" s="195">
        <f>K139*A139</f>
        <v>0</v>
      </c>
      <c r="M139" s="191"/>
      <c r="N139" s="10"/>
      <c r="O139" s="173"/>
      <c r="P139" s="1"/>
      <c r="Q139" s="1"/>
      <c r="R139" s="1"/>
    </row>
    <row r="140" spans="1:18" x14ac:dyDescent="0.2">
      <c r="A140" s="198"/>
      <c r="B140" s="17"/>
      <c r="C140" s="14"/>
      <c r="D140" s="16" t="s">
        <v>77</v>
      </c>
      <c r="E140" s="177">
        <v>0</v>
      </c>
      <c r="F140" s="177">
        <v>0</v>
      </c>
      <c r="G140" s="177">
        <v>0</v>
      </c>
      <c r="H140" s="177">
        <v>0</v>
      </c>
      <c r="I140" s="177">
        <v>0</v>
      </c>
      <c r="J140" s="177">
        <v>0</v>
      </c>
      <c r="K140" s="177">
        <v>0</v>
      </c>
      <c r="L140" s="195">
        <f>-((E132*E140)+(F132*F140)+(G132*G140)+(H132*H140)+(I132*I140)+(J132*J140)+(K132*K140))</f>
        <v>0</v>
      </c>
      <c r="M140" s="191"/>
      <c r="N140" s="13"/>
      <c r="O140" s="14"/>
    </row>
    <row r="141" spans="1:18" x14ac:dyDescent="0.2">
      <c r="A141" s="198"/>
      <c r="B141" s="17"/>
      <c r="C141" s="17"/>
      <c r="D141" s="16" t="s">
        <v>312</v>
      </c>
      <c r="E141" s="91">
        <f t="shared" ref="E141:K141" si="9">+SUM(E133:E139)-E140</f>
        <v>0</v>
      </c>
      <c r="F141" s="91">
        <f t="shared" si="9"/>
        <v>0</v>
      </c>
      <c r="G141" s="91">
        <f t="shared" si="9"/>
        <v>0</v>
      </c>
      <c r="H141" s="91">
        <f t="shared" si="9"/>
        <v>0</v>
      </c>
      <c r="I141" s="91">
        <f t="shared" si="9"/>
        <v>0</v>
      </c>
      <c r="J141" s="91">
        <f t="shared" si="9"/>
        <v>0</v>
      </c>
      <c r="K141" s="91">
        <f t="shared" si="9"/>
        <v>0</v>
      </c>
      <c r="L141" s="195"/>
      <c r="M141" s="191"/>
      <c r="N141" s="13"/>
      <c r="O141" s="14"/>
    </row>
    <row r="142" spans="1:18" ht="13.5" thickBot="1" x14ac:dyDescent="0.25">
      <c r="A142" s="199"/>
      <c r="B142" s="25"/>
      <c r="C142" s="200" t="s">
        <v>78</v>
      </c>
      <c r="D142" s="25"/>
      <c r="E142" s="201">
        <f>(($E$133-$E$140)*$E$132)</f>
        <v>0</v>
      </c>
      <c r="F142" s="201">
        <f>(($F$134-$F$140)*$F$132)</f>
        <v>0</v>
      </c>
      <c r="G142" s="201">
        <f>(($G$135-$G$140)*$G$132)</f>
        <v>0</v>
      </c>
      <c r="H142" s="201">
        <f>(($H$136-$H$140)*$H$132)</f>
        <v>0</v>
      </c>
      <c r="I142" s="201">
        <f>(($I$137-$I$140)*$I$132)</f>
        <v>0</v>
      </c>
      <c r="J142" s="201">
        <f>(($J$138-$J$140)*$J$132)</f>
        <v>0</v>
      </c>
      <c r="K142" s="201">
        <f>(($K$139-$K$140)*$K$132)</f>
        <v>0</v>
      </c>
      <c r="L142" s="202">
        <f>SUM(L133:L140)</f>
        <v>0</v>
      </c>
      <c r="M142" s="191"/>
      <c r="N142" s="10"/>
      <c r="O142" s="173"/>
      <c r="P142" s="1"/>
      <c r="Q142" s="1"/>
      <c r="R142" s="1"/>
    </row>
    <row r="143" spans="1:18" x14ac:dyDescent="0.2">
      <c r="A143" s="13" t="s">
        <v>233</v>
      </c>
      <c r="B143" s="10"/>
      <c r="C143" s="78"/>
      <c r="D143" s="10"/>
      <c r="E143" s="203"/>
      <c r="F143" s="125"/>
      <c r="G143" s="203"/>
      <c r="H143" s="203"/>
      <c r="I143" s="203"/>
      <c r="J143" s="203"/>
      <c r="K143" s="203"/>
      <c r="L143" s="204" t="e">
        <f>(L129+L142)/L118</f>
        <v>#DIV/0!</v>
      </c>
      <c r="M143" s="203"/>
      <c r="N143" s="10"/>
      <c r="O143" s="173"/>
      <c r="P143" s="1"/>
      <c r="Q143" s="1"/>
      <c r="R143" s="1"/>
    </row>
    <row r="144" spans="1:18" x14ac:dyDescent="0.2">
      <c r="A144" s="13"/>
      <c r="B144" s="13" t="s">
        <v>79</v>
      </c>
      <c r="C144" s="13"/>
      <c r="D144" s="13"/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91">
        <f>SUM(E144:K144)</f>
        <v>0</v>
      </c>
      <c r="M144" s="91"/>
      <c r="N144" s="13"/>
      <c r="O144" s="14"/>
    </row>
    <row r="145" spans="1:16" x14ac:dyDescent="0.2">
      <c r="A145" s="13"/>
      <c r="B145" s="13" t="s">
        <v>80</v>
      </c>
      <c r="C145" s="13"/>
      <c r="D145" s="13"/>
      <c r="E145" s="91">
        <f t="shared" ref="E145:L145" si="10">E142+E144</f>
        <v>0</v>
      </c>
      <c r="F145" s="91">
        <f t="shared" si="10"/>
        <v>0</v>
      </c>
      <c r="G145" s="91">
        <f t="shared" si="10"/>
        <v>0</v>
      </c>
      <c r="H145" s="91">
        <f t="shared" si="10"/>
        <v>0</v>
      </c>
      <c r="I145" s="91">
        <f t="shared" si="10"/>
        <v>0</v>
      </c>
      <c r="J145" s="91">
        <f t="shared" si="10"/>
        <v>0</v>
      </c>
      <c r="K145" s="91">
        <f t="shared" si="10"/>
        <v>0</v>
      </c>
      <c r="L145" s="91">
        <f t="shared" si="10"/>
        <v>0</v>
      </c>
      <c r="M145" s="91"/>
      <c r="N145" s="13"/>
      <c r="O145" s="14"/>
    </row>
    <row r="146" spans="1:16" x14ac:dyDescent="0.2">
      <c r="A146" s="13"/>
      <c r="B146" s="13" t="s">
        <v>81</v>
      </c>
      <c r="C146" s="13"/>
      <c r="D146" s="13"/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91">
        <f>SUM(E132*E146)+(F132*F146)+(G132*G146)+(H132*H146)+(I132*I146)+(J132*J146)+(K132*K146)</f>
        <v>0</v>
      </c>
      <c r="M146" s="91"/>
      <c r="N146" s="13"/>
      <c r="O146" s="14"/>
    </row>
    <row r="147" spans="1:16" x14ac:dyDescent="0.2">
      <c r="A147" s="13"/>
      <c r="B147" s="13"/>
      <c r="C147" s="27" t="s">
        <v>82</v>
      </c>
      <c r="D147" s="13"/>
      <c r="E147" s="91">
        <f t="shared" ref="E147:K147" si="11">E145+E146</f>
        <v>0</v>
      </c>
      <c r="F147" s="91">
        <f t="shared" si="11"/>
        <v>0</v>
      </c>
      <c r="G147" s="91">
        <f t="shared" si="11"/>
        <v>0</v>
      </c>
      <c r="H147" s="91">
        <f t="shared" si="11"/>
        <v>0</v>
      </c>
      <c r="I147" s="91">
        <f t="shared" si="11"/>
        <v>0</v>
      </c>
      <c r="J147" s="91">
        <f t="shared" si="11"/>
        <v>0</v>
      </c>
      <c r="K147" s="91">
        <f t="shared" si="11"/>
        <v>0</v>
      </c>
      <c r="L147" s="91">
        <f>SUM(L145+L146)</f>
        <v>0</v>
      </c>
      <c r="M147" s="91"/>
      <c r="N147" s="13"/>
      <c r="O147" s="14"/>
    </row>
    <row r="148" spans="1:16" x14ac:dyDescent="0.2">
      <c r="A148" s="171"/>
      <c r="B148" s="171"/>
      <c r="C148" s="171" t="s">
        <v>83</v>
      </c>
      <c r="D148" s="171"/>
      <c r="E148" s="205"/>
      <c r="F148" s="205"/>
      <c r="G148" s="205"/>
      <c r="H148" s="205"/>
      <c r="I148" s="205"/>
      <c r="J148" s="205"/>
      <c r="K148" s="205"/>
      <c r="L148" s="205">
        <f>(L147+L129)*12</f>
        <v>0</v>
      </c>
      <c r="M148" s="191"/>
      <c r="N148" s="13"/>
      <c r="O148" s="14"/>
      <c r="P148" s="1"/>
    </row>
    <row r="149" spans="1:16" x14ac:dyDescent="0.2">
      <c r="A149" s="13"/>
      <c r="B149" s="13"/>
      <c r="C149" s="13"/>
      <c r="D149" s="13"/>
      <c r="E149" s="10"/>
      <c r="F149" s="10"/>
      <c r="G149" s="10"/>
      <c r="H149" s="10"/>
      <c r="I149" s="10"/>
      <c r="J149" s="10"/>
      <c r="K149" s="10"/>
      <c r="L149" s="10"/>
      <c r="M149" s="10"/>
      <c r="N149" s="13"/>
      <c r="O149" s="14"/>
      <c r="P149" s="1"/>
    </row>
    <row r="150" spans="1:16" x14ac:dyDescent="0.2">
      <c r="A150" s="51" t="s">
        <v>84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4"/>
    </row>
    <row r="151" spans="1:16" x14ac:dyDescent="0.2">
      <c r="A151" s="13"/>
      <c r="B151" s="13"/>
      <c r="C151" s="27" t="s">
        <v>85</v>
      </c>
      <c r="D151" s="13"/>
      <c r="E151" s="13"/>
      <c r="F151" s="13"/>
      <c r="G151" s="13"/>
      <c r="H151" s="90"/>
      <c r="I151" s="91"/>
      <c r="J151" s="10"/>
      <c r="K151" s="13"/>
      <c r="L151" s="13"/>
      <c r="M151" s="13"/>
      <c r="N151" s="13"/>
      <c r="O151" s="14"/>
    </row>
    <row r="152" spans="1:16" x14ac:dyDescent="0.2">
      <c r="A152" s="13"/>
      <c r="B152" s="13"/>
      <c r="C152" s="13"/>
      <c r="D152" s="27" t="s">
        <v>266</v>
      </c>
      <c r="E152" s="13"/>
      <c r="F152" s="13"/>
      <c r="G152" s="13"/>
      <c r="H152" s="90"/>
      <c r="I152" s="206">
        <v>0.02</v>
      </c>
      <c r="J152" s="13" t="s">
        <v>357</v>
      </c>
      <c r="K152" s="13"/>
      <c r="L152" s="13"/>
      <c r="M152" s="13"/>
      <c r="N152" s="13"/>
      <c r="O152" s="14"/>
    </row>
    <row r="153" spans="1:16" x14ac:dyDescent="0.2">
      <c r="A153" s="13"/>
      <c r="B153" s="13"/>
      <c r="C153" s="13"/>
      <c r="D153" s="27" t="s">
        <v>86</v>
      </c>
      <c r="E153" s="13"/>
      <c r="F153" s="13"/>
      <c r="G153" s="13"/>
      <c r="H153" s="90"/>
      <c r="I153" s="91" t="e">
        <f>(E192+E193+IF(E189=0,0,E201))/E17</f>
        <v>#DIV/0!</v>
      </c>
      <c r="J153" s="13" t="s">
        <v>358</v>
      </c>
      <c r="K153" s="13"/>
      <c r="L153" s="13"/>
      <c r="M153" s="13"/>
      <c r="N153" s="13"/>
      <c r="O153" s="14"/>
    </row>
    <row r="154" spans="1:16" x14ac:dyDescent="0.2">
      <c r="A154" s="13"/>
      <c r="B154" s="13"/>
      <c r="C154" s="13"/>
      <c r="D154" s="27" t="s">
        <v>87</v>
      </c>
      <c r="E154" s="13"/>
      <c r="F154" s="13"/>
      <c r="G154" s="13"/>
      <c r="H154" s="90"/>
      <c r="I154" s="206">
        <v>0.03</v>
      </c>
      <c r="J154" s="13" t="s">
        <v>359</v>
      </c>
      <c r="K154" s="13"/>
      <c r="L154" s="13"/>
      <c r="M154" s="13"/>
      <c r="N154" s="13"/>
      <c r="O154" s="14"/>
    </row>
    <row r="155" spans="1:16" x14ac:dyDescent="0.2">
      <c r="A155" s="13"/>
      <c r="B155" s="13"/>
      <c r="C155" s="13"/>
      <c r="D155" s="27" t="s">
        <v>88</v>
      </c>
      <c r="E155" s="13"/>
      <c r="F155" s="13"/>
      <c r="G155" s="13"/>
      <c r="H155" s="90"/>
      <c r="I155" s="206">
        <v>7.0000000000000007E-2</v>
      </c>
      <c r="J155" s="13" t="s">
        <v>360</v>
      </c>
      <c r="K155" s="13"/>
      <c r="L155" s="13"/>
      <c r="M155" s="13"/>
      <c r="N155" s="13"/>
      <c r="O155" s="14"/>
    </row>
    <row r="156" spans="1:16" ht="11.25" customHeight="1" x14ac:dyDescent="0.2">
      <c r="A156" s="13"/>
      <c r="B156" s="10"/>
      <c r="C156" s="10"/>
      <c r="D156" s="13"/>
      <c r="E156" s="13"/>
      <c r="F156" s="13"/>
      <c r="G156" s="13"/>
      <c r="H156" s="91"/>
      <c r="I156" s="206"/>
      <c r="J156" s="13"/>
      <c r="K156" s="10"/>
      <c r="L156" s="10"/>
      <c r="M156" s="10"/>
      <c r="N156" s="13"/>
      <c r="O156" s="14"/>
      <c r="P156" s="1"/>
    </row>
    <row r="157" spans="1:16" x14ac:dyDescent="0.2">
      <c r="A157" s="94" t="s">
        <v>89</v>
      </c>
      <c r="B157" s="10"/>
      <c r="C157" s="10"/>
      <c r="D157" s="13"/>
      <c r="E157" s="13"/>
      <c r="F157" s="13"/>
      <c r="G157" s="13"/>
      <c r="H157" s="13"/>
      <c r="I157" s="207" t="s">
        <v>313</v>
      </c>
      <c r="J157" s="13"/>
      <c r="K157" s="13"/>
      <c r="L157" s="10"/>
      <c r="M157" s="13"/>
      <c r="N157" s="13"/>
      <c r="O157" s="14"/>
      <c r="P157" s="1"/>
    </row>
    <row r="158" spans="1:16" x14ac:dyDescent="0.2">
      <c r="A158" s="13"/>
      <c r="B158" s="13"/>
      <c r="C158" s="51" t="s">
        <v>90</v>
      </c>
      <c r="D158" s="10"/>
      <c r="E158" s="10"/>
      <c r="F158" s="13" t="s">
        <v>137</v>
      </c>
      <c r="G158" s="13"/>
      <c r="H158" s="10"/>
      <c r="I158" s="94" t="s">
        <v>193</v>
      </c>
      <c r="J158" s="12" t="s">
        <v>91</v>
      </c>
      <c r="K158" s="12" t="s">
        <v>92</v>
      </c>
      <c r="L158" s="208" t="s">
        <v>260</v>
      </c>
      <c r="M158" s="208" t="s">
        <v>261</v>
      </c>
      <c r="N158" s="208" t="s">
        <v>278</v>
      </c>
      <c r="O158" s="14"/>
    </row>
    <row r="159" spans="1:16" x14ac:dyDescent="0.2">
      <c r="A159" s="13"/>
      <c r="B159" s="13"/>
      <c r="C159" s="27" t="s">
        <v>243</v>
      </c>
      <c r="D159" s="10"/>
      <c r="E159" s="65">
        <v>0</v>
      </c>
      <c r="F159" s="62" t="e">
        <f t="shared" ref="F159:F167" si="12">E159/$E$198</f>
        <v>#DIV/0!</v>
      </c>
      <c r="G159" s="10"/>
      <c r="H159" s="10"/>
      <c r="I159" s="13" t="s">
        <v>93</v>
      </c>
      <c r="J159" s="37" t="s">
        <v>5</v>
      </c>
      <c r="K159" s="209" t="s">
        <v>309</v>
      </c>
      <c r="L159" s="210">
        <v>0</v>
      </c>
      <c r="M159" s="210">
        <v>0</v>
      </c>
      <c r="N159" s="210">
        <v>0</v>
      </c>
      <c r="O159" s="14"/>
    </row>
    <row r="160" spans="1:16" x14ac:dyDescent="0.2">
      <c r="A160" s="13"/>
      <c r="B160" s="13"/>
      <c r="C160" s="27" t="s">
        <v>244</v>
      </c>
      <c r="D160" s="10"/>
      <c r="E160" s="65">
        <v>0</v>
      </c>
      <c r="F160" s="62" t="e">
        <f t="shared" si="12"/>
        <v>#DIV/0!</v>
      </c>
      <c r="G160" s="10"/>
      <c r="H160" s="10"/>
      <c r="I160" s="13" t="s">
        <v>307</v>
      </c>
      <c r="J160" s="37" t="s">
        <v>5</v>
      </c>
      <c r="K160" s="209" t="s">
        <v>309</v>
      </c>
      <c r="L160" s="210">
        <v>0</v>
      </c>
      <c r="M160" s="210">
        <v>0</v>
      </c>
      <c r="N160" s="210">
        <v>0</v>
      </c>
      <c r="O160" s="14"/>
    </row>
    <row r="161" spans="1:15" x14ac:dyDescent="0.2">
      <c r="A161" s="13"/>
      <c r="B161" s="13"/>
      <c r="C161" s="14" t="s">
        <v>245</v>
      </c>
      <c r="D161" s="10"/>
      <c r="E161" s="65">
        <v>0</v>
      </c>
      <c r="F161" s="62" t="e">
        <f t="shared" si="12"/>
        <v>#DIV/0!</v>
      </c>
      <c r="G161" s="10" t="s">
        <v>5</v>
      </c>
      <c r="H161" s="10"/>
      <c r="I161" s="13" t="s">
        <v>262</v>
      </c>
      <c r="J161" s="37" t="s">
        <v>5</v>
      </c>
      <c r="K161" s="209" t="s">
        <v>309</v>
      </c>
      <c r="L161" s="210">
        <v>0</v>
      </c>
      <c r="M161" s="210">
        <v>0</v>
      </c>
      <c r="N161" s="210">
        <v>0</v>
      </c>
      <c r="O161" s="14"/>
    </row>
    <row r="162" spans="1:15" x14ac:dyDescent="0.2">
      <c r="A162" s="13"/>
      <c r="B162" s="13"/>
      <c r="C162" s="27" t="s">
        <v>246</v>
      </c>
      <c r="D162" s="10"/>
      <c r="E162" s="65">
        <v>0</v>
      </c>
      <c r="F162" s="62" t="e">
        <f t="shared" si="12"/>
        <v>#DIV/0!</v>
      </c>
      <c r="G162" s="10"/>
      <c r="H162" s="10"/>
      <c r="I162" s="13" t="s">
        <v>311</v>
      </c>
      <c r="J162" s="37" t="s">
        <v>5</v>
      </c>
      <c r="K162" s="209" t="s">
        <v>309</v>
      </c>
      <c r="L162" s="210">
        <v>0</v>
      </c>
      <c r="M162" s="210">
        <v>0</v>
      </c>
      <c r="N162" s="210">
        <v>0</v>
      </c>
      <c r="O162" s="14"/>
    </row>
    <row r="163" spans="1:15" x14ac:dyDescent="0.2">
      <c r="A163" s="13"/>
      <c r="B163" s="13"/>
      <c r="C163" s="27" t="s">
        <v>247</v>
      </c>
      <c r="D163" s="10"/>
      <c r="E163" s="65">
        <v>0</v>
      </c>
      <c r="F163" s="62" t="e">
        <f t="shared" si="12"/>
        <v>#DIV/0!</v>
      </c>
      <c r="G163" s="10"/>
      <c r="H163" s="10"/>
      <c r="I163" s="13" t="s">
        <v>308</v>
      </c>
      <c r="J163" s="37" t="s">
        <v>5</v>
      </c>
      <c r="K163" s="209" t="s">
        <v>309</v>
      </c>
      <c r="L163" s="210">
        <v>0</v>
      </c>
      <c r="M163" s="210">
        <v>0</v>
      </c>
      <c r="N163" s="210">
        <v>0</v>
      </c>
      <c r="O163" s="14"/>
    </row>
    <row r="164" spans="1:15" x14ac:dyDescent="0.2">
      <c r="A164" s="13"/>
      <c r="B164" s="13"/>
      <c r="C164" s="27" t="s">
        <v>248</v>
      </c>
      <c r="D164" s="10"/>
      <c r="E164" s="65">
        <v>0</v>
      </c>
      <c r="F164" s="62" t="e">
        <f t="shared" si="12"/>
        <v>#DIV/0!</v>
      </c>
      <c r="G164" s="10"/>
      <c r="H164" s="10"/>
      <c r="I164" s="13" t="s">
        <v>258</v>
      </c>
      <c r="J164" s="37" t="s">
        <v>216</v>
      </c>
      <c r="K164" s="209" t="s">
        <v>259</v>
      </c>
      <c r="L164" s="210">
        <v>0</v>
      </c>
      <c r="M164" s="210">
        <v>0</v>
      </c>
      <c r="N164" s="210">
        <v>0</v>
      </c>
      <c r="O164" s="14"/>
    </row>
    <row r="165" spans="1:15" x14ac:dyDescent="0.2">
      <c r="A165" s="13"/>
      <c r="B165" s="13"/>
      <c r="C165" s="27" t="s">
        <v>355</v>
      </c>
      <c r="D165" s="10"/>
      <c r="E165" s="79">
        <v>0</v>
      </c>
      <c r="F165" s="62" t="e">
        <f t="shared" si="12"/>
        <v>#DIV/0!</v>
      </c>
      <c r="G165" s="10"/>
      <c r="H165" s="10"/>
      <c r="I165" s="13" t="s">
        <v>95</v>
      </c>
      <c r="J165" s="37" t="s">
        <v>216</v>
      </c>
      <c r="K165" s="209" t="s">
        <v>259</v>
      </c>
      <c r="L165" s="210">
        <v>0</v>
      </c>
      <c r="M165" s="210">
        <v>0</v>
      </c>
      <c r="N165" s="210">
        <v>0</v>
      </c>
      <c r="O165" s="14"/>
    </row>
    <row r="166" spans="1:15" x14ac:dyDescent="0.2">
      <c r="A166" s="13"/>
      <c r="B166" s="13"/>
      <c r="C166" s="26" t="s">
        <v>249</v>
      </c>
      <c r="D166" s="13"/>
      <c r="E166" s="79">
        <v>0</v>
      </c>
      <c r="F166" s="62" t="e">
        <f t="shared" si="12"/>
        <v>#DIV/0!</v>
      </c>
      <c r="G166" s="10"/>
      <c r="H166" s="10"/>
      <c r="I166" s="11" t="s">
        <v>249</v>
      </c>
      <c r="J166" s="37" t="s">
        <v>5</v>
      </c>
      <c r="K166" s="209" t="s">
        <v>5</v>
      </c>
      <c r="L166" s="211">
        <v>0</v>
      </c>
      <c r="M166" s="211">
        <v>0</v>
      </c>
      <c r="N166" s="211">
        <v>0</v>
      </c>
      <c r="O166" s="14"/>
    </row>
    <row r="167" spans="1:15" x14ac:dyDescent="0.2">
      <c r="A167" s="13"/>
      <c r="B167" s="13"/>
      <c r="C167" s="212" t="s">
        <v>38</v>
      </c>
      <c r="D167" s="85"/>
      <c r="E167" s="213">
        <f>SUM(E159:E166)</f>
        <v>0</v>
      </c>
      <c r="F167" s="89" t="e">
        <f t="shared" si="12"/>
        <v>#DIV/0!</v>
      </c>
      <c r="G167" s="10"/>
      <c r="H167" s="10"/>
      <c r="I167" s="13" t="s">
        <v>17</v>
      </c>
      <c r="J167" s="214"/>
      <c r="K167" s="215"/>
      <c r="L167" s="216">
        <f>SUM(L158:L166)</f>
        <v>0</v>
      </c>
      <c r="M167" s="216">
        <f>SUM(M158:M166)</f>
        <v>0</v>
      </c>
      <c r="N167" s="216">
        <f>SUM(N158:N166)</f>
        <v>0</v>
      </c>
      <c r="O167" s="14"/>
    </row>
    <row r="168" spans="1:15" x14ac:dyDescent="0.2">
      <c r="A168" s="13"/>
      <c r="B168" s="13"/>
      <c r="C168" s="51" t="s">
        <v>94</v>
      </c>
      <c r="D168" s="10"/>
      <c r="E168" s="91"/>
      <c r="F168" s="13"/>
      <c r="G168" s="10"/>
      <c r="H168" s="10"/>
      <c r="I168" s="13"/>
      <c r="J168" s="217"/>
      <c r="K168" s="217"/>
      <c r="L168" s="125"/>
      <c r="M168" s="90"/>
      <c r="N168" s="90"/>
      <c r="O168" s="14"/>
    </row>
    <row r="169" spans="1:15" x14ac:dyDescent="0.2">
      <c r="A169" s="13"/>
      <c r="B169" s="13"/>
      <c r="C169" s="27" t="s">
        <v>297</v>
      </c>
      <c r="D169" s="10"/>
      <c r="E169" s="79">
        <v>0</v>
      </c>
      <c r="F169" s="62" t="e">
        <f t="shared" ref="F169:F177" si="13">E169/$E$198</f>
        <v>#DIV/0!</v>
      </c>
      <c r="G169" s="10"/>
      <c r="H169" s="10"/>
      <c r="I169" s="13"/>
      <c r="J169" s="217" t="s">
        <v>96</v>
      </c>
      <c r="K169" s="217" t="s">
        <v>99</v>
      </c>
      <c r="L169" s="14"/>
      <c r="M169" s="13"/>
      <c r="N169" s="13"/>
      <c r="O169" s="14"/>
    </row>
    <row r="170" spans="1:15" x14ac:dyDescent="0.2">
      <c r="A170" s="13"/>
      <c r="B170" s="13"/>
      <c r="C170" s="27" t="s">
        <v>250</v>
      </c>
      <c r="D170" s="10"/>
      <c r="E170" s="79">
        <v>0</v>
      </c>
      <c r="F170" s="62" t="e">
        <f t="shared" si="13"/>
        <v>#DIV/0!</v>
      </c>
      <c r="G170" s="10"/>
      <c r="H170" s="10"/>
      <c r="I170" s="13"/>
      <c r="J170" s="217" t="s">
        <v>97</v>
      </c>
      <c r="K170" s="217" t="s">
        <v>100</v>
      </c>
      <c r="L170" s="14"/>
      <c r="M170" s="13"/>
      <c r="N170" s="13"/>
      <c r="O170" s="14"/>
    </row>
    <row r="171" spans="1:15" x14ac:dyDescent="0.2">
      <c r="A171" s="13"/>
      <c r="B171" s="13"/>
      <c r="C171" s="27" t="s">
        <v>251</v>
      </c>
      <c r="D171" s="10"/>
      <c r="E171" s="79">
        <v>0</v>
      </c>
      <c r="F171" s="62" t="e">
        <f t="shared" si="13"/>
        <v>#DIV/0!</v>
      </c>
      <c r="G171" s="10"/>
      <c r="H171" s="10"/>
      <c r="I171" s="13"/>
      <c r="J171" s="217"/>
      <c r="K171" s="217"/>
      <c r="L171" s="14"/>
      <c r="M171" s="13"/>
      <c r="N171" s="13"/>
      <c r="O171" s="14"/>
    </row>
    <row r="172" spans="1:15" x14ac:dyDescent="0.2">
      <c r="A172" s="13"/>
      <c r="B172" s="13"/>
      <c r="C172" s="27" t="s">
        <v>306</v>
      </c>
      <c r="D172" s="10"/>
      <c r="E172" s="79">
        <v>0</v>
      </c>
      <c r="F172" s="62" t="e">
        <f t="shared" si="13"/>
        <v>#DIV/0!</v>
      </c>
      <c r="G172" s="78"/>
      <c r="H172" s="10"/>
      <c r="I172" s="13"/>
      <c r="J172" s="13"/>
      <c r="K172" s="214"/>
      <c r="L172" s="14"/>
      <c r="M172" s="13"/>
      <c r="N172" s="13"/>
      <c r="O172" s="14"/>
    </row>
    <row r="173" spans="1:15" x14ac:dyDescent="0.2">
      <c r="A173" s="13"/>
      <c r="B173" s="13"/>
      <c r="C173" s="27" t="s">
        <v>252</v>
      </c>
      <c r="D173" s="13"/>
      <c r="E173" s="79">
        <v>0</v>
      </c>
      <c r="F173" s="62" t="e">
        <f t="shared" si="13"/>
        <v>#DIV/0!</v>
      </c>
      <c r="G173" s="13"/>
      <c r="H173" s="13"/>
      <c r="I173" s="14"/>
      <c r="J173" s="14"/>
      <c r="K173" s="14"/>
      <c r="L173" s="14"/>
      <c r="M173" s="14"/>
      <c r="N173" s="14"/>
      <c r="O173" s="14"/>
    </row>
    <row r="174" spans="1:15" x14ac:dyDescent="0.2">
      <c r="A174" s="13"/>
      <c r="B174" s="13"/>
      <c r="C174" s="27" t="s">
        <v>253</v>
      </c>
      <c r="D174" s="13"/>
      <c r="E174" s="79">
        <v>0</v>
      </c>
      <c r="F174" s="62" t="e">
        <f t="shared" si="13"/>
        <v>#DIV/0!</v>
      </c>
      <c r="G174" s="13" t="s">
        <v>5</v>
      </c>
      <c r="H174" s="13"/>
      <c r="I174" s="13"/>
      <c r="J174" s="13"/>
      <c r="K174" s="214"/>
      <c r="L174" s="14"/>
      <c r="M174" s="13"/>
      <c r="N174" s="13"/>
      <c r="O174" s="14"/>
    </row>
    <row r="175" spans="1:15" x14ac:dyDescent="0.2">
      <c r="A175" s="13"/>
      <c r="B175" s="13"/>
      <c r="C175" s="27" t="s">
        <v>254</v>
      </c>
      <c r="D175" s="13"/>
      <c r="E175" s="79">
        <v>0</v>
      </c>
      <c r="F175" s="62" t="e">
        <f t="shared" si="13"/>
        <v>#DIV/0!</v>
      </c>
      <c r="G175" s="13"/>
      <c r="H175" s="13"/>
      <c r="I175" s="13"/>
      <c r="J175" s="13"/>
      <c r="K175" s="214"/>
      <c r="L175" s="14"/>
      <c r="M175" s="13"/>
      <c r="N175" s="13"/>
      <c r="O175" s="14"/>
    </row>
    <row r="176" spans="1:15" x14ac:dyDescent="0.2">
      <c r="A176" s="13"/>
      <c r="B176" s="13"/>
      <c r="C176" s="26" t="s">
        <v>318</v>
      </c>
      <c r="D176" s="13"/>
      <c r="E176" s="79">
        <v>0</v>
      </c>
      <c r="F176" s="62" t="e">
        <f t="shared" si="13"/>
        <v>#DIV/0!</v>
      </c>
      <c r="G176" s="13"/>
      <c r="H176" s="13"/>
      <c r="I176" s="13"/>
      <c r="J176" s="13"/>
      <c r="K176" s="214"/>
      <c r="L176" s="14"/>
      <c r="M176" s="13"/>
      <c r="N176" s="13"/>
      <c r="O176" s="14"/>
    </row>
    <row r="177" spans="1:15" x14ac:dyDescent="0.2">
      <c r="A177" s="13"/>
      <c r="B177" s="13"/>
      <c r="C177" s="212" t="s">
        <v>38</v>
      </c>
      <c r="D177" s="86"/>
      <c r="E177" s="213">
        <f>SUM(E169:E176)</f>
        <v>0</v>
      </c>
      <c r="F177" s="89" t="e">
        <f t="shared" si="13"/>
        <v>#DIV/0!</v>
      </c>
      <c r="G177" s="13"/>
      <c r="H177" s="13"/>
      <c r="I177" s="13"/>
      <c r="J177" s="13"/>
      <c r="K177" s="214"/>
      <c r="L177" s="14"/>
      <c r="M177" s="13"/>
      <c r="N177" s="13"/>
      <c r="O177" s="14"/>
    </row>
    <row r="178" spans="1:15" x14ac:dyDescent="0.2">
      <c r="A178" s="13"/>
      <c r="B178" s="13"/>
      <c r="C178" s="51" t="s">
        <v>98</v>
      </c>
      <c r="D178" s="13"/>
      <c r="E178" s="91"/>
      <c r="F178" s="13"/>
      <c r="G178" s="13"/>
      <c r="H178" s="13"/>
      <c r="I178" s="14"/>
      <c r="J178" s="14"/>
      <c r="K178" s="14"/>
      <c r="L178" s="14"/>
      <c r="M178" s="14"/>
      <c r="N178" s="14"/>
      <c r="O178" s="14"/>
    </row>
    <row r="179" spans="1:15" x14ac:dyDescent="0.2">
      <c r="A179" s="13"/>
      <c r="B179" s="13"/>
      <c r="C179" s="27" t="s">
        <v>304</v>
      </c>
      <c r="D179" s="13"/>
      <c r="E179" s="79">
        <v>0</v>
      </c>
      <c r="F179" s="62" t="e">
        <f t="shared" ref="F179:F185" si="14">E179/$E$198</f>
        <v>#DIV/0!</v>
      </c>
      <c r="G179" s="13"/>
      <c r="H179" s="13"/>
      <c r="I179" s="13"/>
      <c r="J179" s="13"/>
      <c r="K179" s="13"/>
      <c r="L179" s="13"/>
      <c r="M179" s="13"/>
      <c r="N179" s="13"/>
      <c r="O179" s="14"/>
    </row>
    <row r="180" spans="1:15" x14ac:dyDescent="0.2">
      <c r="A180" s="13"/>
      <c r="B180" s="13"/>
      <c r="C180" s="27" t="s">
        <v>263</v>
      </c>
      <c r="D180" s="13"/>
      <c r="E180" s="79">
        <v>0</v>
      </c>
      <c r="F180" s="62" t="e">
        <f t="shared" si="14"/>
        <v>#DIV/0!</v>
      </c>
      <c r="G180" s="13"/>
      <c r="H180" s="13"/>
      <c r="I180" s="13"/>
      <c r="J180" s="13"/>
      <c r="K180" s="13"/>
      <c r="L180" s="13"/>
      <c r="M180" s="13"/>
      <c r="N180" s="13"/>
      <c r="O180" s="14"/>
    </row>
    <row r="181" spans="1:15" x14ac:dyDescent="0.2">
      <c r="A181" s="13"/>
      <c r="B181" s="13"/>
      <c r="C181" s="27" t="s">
        <v>264</v>
      </c>
      <c r="D181" s="13"/>
      <c r="E181" s="79">
        <v>0</v>
      </c>
      <c r="F181" s="62" t="e">
        <f t="shared" si="14"/>
        <v>#DIV/0!</v>
      </c>
      <c r="G181" s="13"/>
      <c r="H181" s="13"/>
      <c r="I181" s="13"/>
      <c r="J181" s="13"/>
      <c r="K181" s="13"/>
      <c r="L181" s="13"/>
      <c r="M181" s="13"/>
      <c r="N181" s="13"/>
      <c r="O181" s="14"/>
    </row>
    <row r="182" spans="1:15" x14ac:dyDescent="0.2">
      <c r="A182" s="13"/>
      <c r="B182" s="13"/>
      <c r="C182" s="27" t="s">
        <v>305</v>
      </c>
      <c r="D182" s="13"/>
      <c r="E182" s="79">
        <v>0</v>
      </c>
      <c r="F182" s="62" t="e">
        <f t="shared" si="14"/>
        <v>#DIV/0!</v>
      </c>
      <c r="G182" s="13"/>
      <c r="H182" s="13"/>
      <c r="I182" s="13"/>
      <c r="J182" s="13"/>
      <c r="K182" s="13"/>
      <c r="L182" s="13"/>
      <c r="M182" s="13"/>
      <c r="N182" s="13"/>
      <c r="O182" s="14"/>
    </row>
    <row r="183" spans="1:15" x14ac:dyDescent="0.2">
      <c r="A183" s="13"/>
      <c r="B183" s="13"/>
      <c r="C183" s="27" t="s">
        <v>265</v>
      </c>
      <c r="D183" s="13"/>
      <c r="E183" s="79">
        <v>0</v>
      </c>
      <c r="F183" s="62" t="e">
        <f t="shared" si="14"/>
        <v>#DIV/0!</v>
      </c>
      <c r="G183" s="13"/>
      <c r="H183" s="13"/>
      <c r="I183" s="13"/>
      <c r="J183" s="13"/>
      <c r="K183" s="13"/>
      <c r="L183" s="13"/>
      <c r="M183" s="13"/>
      <c r="N183" s="13"/>
      <c r="O183" s="14"/>
    </row>
    <row r="184" spans="1:15" x14ac:dyDescent="0.2">
      <c r="A184" s="13"/>
      <c r="B184" s="13"/>
      <c r="C184" s="26" t="s">
        <v>249</v>
      </c>
      <c r="D184" s="13"/>
      <c r="E184" s="79">
        <v>0</v>
      </c>
      <c r="F184" s="62" t="e">
        <f t="shared" si="14"/>
        <v>#DIV/0!</v>
      </c>
      <c r="G184" s="10"/>
      <c r="H184" s="10"/>
      <c r="I184" s="10"/>
      <c r="J184" s="10"/>
      <c r="K184" s="10"/>
      <c r="L184" s="10"/>
      <c r="M184" s="10"/>
      <c r="N184" s="13"/>
      <c r="O184" s="14"/>
    </row>
    <row r="185" spans="1:15" x14ac:dyDescent="0.2">
      <c r="A185" s="13"/>
      <c r="B185" s="13"/>
      <c r="C185" s="212" t="s">
        <v>38</v>
      </c>
      <c r="D185" s="86"/>
      <c r="E185" s="213">
        <f>SUM(E179:E184)</f>
        <v>0</v>
      </c>
      <c r="F185" s="89" t="e">
        <f t="shared" si="14"/>
        <v>#DIV/0!</v>
      </c>
      <c r="G185" s="10"/>
      <c r="H185" s="10"/>
      <c r="I185" s="10"/>
      <c r="J185" s="10"/>
      <c r="K185" s="10"/>
      <c r="L185" s="10"/>
      <c r="M185" s="10"/>
      <c r="N185" s="13"/>
      <c r="O185" s="14"/>
    </row>
    <row r="186" spans="1:15" x14ac:dyDescent="0.2">
      <c r="A186" s="13"/>
      <c r="B186" s="13"/>
      <c r="C186" s="51" t="s">
        <v>255</v>
      </c>
      <c r="D186" s="13"/>
      <c r="E186" s="91"/>
      <c r="F186" s="62"/>
      <c r="G186" s="10"/>
      <c r="H186" s="10"/>
      <c r="I186" s="10"/>
      <c r="J186" s="10"/>
      <c r="K186" s="10"/>
      <c r="L186" s="10"/>
      <c r="M186" s="10"/>
      <c r="N186" s="13"/>
      <c r="O186" s="14"/>
    </row>
    <row r="187" spans="1:15" x14ac:dyDescent="0.2">
      <c r="A187" s="13"/>
      <c r="B187" s="13"/>
      <c r="C187" s="27" t="s">
        <v>209</v>
      </c>
      <c r="D187" s="13"/>
      <c r="E187" s="79">
        <v>0</v>
      </c>
      <c r="F187" s="62" t="e">
        <f t="shared" ref="F187:F193" si="15">E187/$E$198</f>
        <v>#DIV/0!</v>
      </c>
      <c r="G187" s="10"/>
      <c r="H187" s="10"/>
      <c r="I187" s="10"/>
      <c r="J187" s="10"/>
      <c r="K187" s="10"/>
      <c r="L187" s="10"/>
      <c r="M187" s="10"/>
      <c r="N187" s="13"/>
      <c r="O187" s="14"/>
    </row>
    <row r="188" spans="1:15" x14ac:dyDescent="0.2">
      <c r="A188" s="13"/>
      <c r="B188" s="13"/>
      <c r="C188" s="27" t="s">
        <v>256</v>
      </c>
      <c r="D188" s="13"/>
      <c r="E188" s="79">
        <v>0</v>
      </c>
      <c r="F188" s="62" t="e">
        <f t="shared" si="15"/>
        <v>#DIV/0!</v>
      </c>
      <c r="G188" s="10"/>
      <c r="H188" s="10"/>
      <c r="I188" s="10"/>
      <c r="J188" s="10"/>
      <c r="K188" s="10"/>
      <c r="L188" s="10"/>
      <c r="M188" s="10"/>
      <c r="N188" s="13"/>
      <c r="O188" s="14"/>
    </row>
    <row r="189" spans="1:15" x14ac:dyDescent="0.2">
      <c r="A189" s="13"/>
      <c r="B189" s="13"/>
      <c r="C189" s="27" t="s">
        <v>257</v>
      </c>
      <c r="D189" s="13"/>
      <c r="E189" s="79">
        <v>0</v>
      </c>
      <c r="F189" s="62" t="e">
        <f t="shared" si="15"/>
        <v>#DIV/0!</v>
      </c>
      <c r="G189" s="14"/>
      <c r="H189" s="218"/>
      <c r="I189" s="218"/>
      <c r="J189" s="218"/>
      <c r="K189" s="218"/>
      <c r="L189" s="10"/>
      <c r="M189" s="10"/>
      <c r="N189" s="13"/>
      <c r="O189" s="14"/>
    </row>
    <row r="190" spans="1:15" x14ac:dyDescent="0.2">
      <c r="A190" s="13"/>
      <c r="B190" s="13"/>
      <c r="C190" s="27" t="s">
        <v>249</v>
      </c>
      <c r="D190" s="13"/>
      <c r="E190" s="79">
        <v>0</v>
      </c>
      <c r="F190" s="62" t="e">
        <f t="shared" si="15"/>
        <v>#DIV/0!</v>
      </c>
      <c r="G190" s="10"/>
      <c r="H190" s="219"/>
      <c r="I190" s="218"/>
      <c r="J190" s="218"/>
      <c r="K190" s="218"/>
      <c r="L190" s="10"/>
      <c r="M190" s="10"/>
      <c r="N190" s="13"/>
      <c r="O190" s="14"/>
    </row>
    <row r="191" spans="1:15" x14ac:dyDescent="0.2">
      <c r="A191" s="13"/>
      <c r="B191" s="13"/>
      <c r="C191" s="212" t="s">
        <v>38</v>
      </c>
      <c r="D191" s="86"/>
      <c r="E191" s="213">
        <f>SUM(E187:E190)</f>
        <v>0</v>
      </c>
      <c r="F191" s="89" t="e">
        <f t="shared" si="15"/>
        <v>#DIV/0!</v>
      </c>
      <c r="G191" s="10"/>
      <c r="H191" s="218"/>
      <c r="I191" s="220"/>
      <c r="J191" s="218"/>
      <c r="K191" s="218"/>
      <c r="L191" s="10"/>
      <c r="M191" s="10"/>
      <c r="N191" s="13"/>
      <c r="O191" s="14"/>
    </row>
    <row r="192" spans="1:15" x14ac:dyDescent="0.2">
      <c r="A192" s="13"/>
      <c r="B192" s="27"/>
      <c r="C192" s="212" t="s">
        <v>101</v>
      </c>
      <c r="D192" s="85"/>
      <c r="E192" s="213">
        <f>E167+E177+E185+E191</f>
        <v>0</v>
      </c>
      <c r="F192" s="89" t="e">
        <f t="shared" si="15"/>
        <v>#DIV/0!</v>
      </c>
      <c r="G192" s="13"/>
      <c r="H192" s="221"/>
      <c r="I192" s="220"/>
      <c r="J192" s="221"/>
      <c r="K192" s="221"/>
      <c r="L192" s="13"/>
      <c r="M192" s="13"/>
      <c r="N192" s="13"/>
      <c r="O192" s="14"/>
    </row>
    <row r="193" spans="1:15" x14ac:dyDescent="0.2">
      <c r="A193" s="13"/>
      <c r="B193" s="27"/>
      <c r="C193" s="212" t="s">
        <v>102</v>
      </c>
      <c r="D193" s="86"/>
      <c r="E193" s="222">
        <v>0</v>
      </c>
      <c r="F193" s="89" t="e">
        <f t="shared" si="15"/>
        <v>#DIV/0!</v>
      </c>
      <c r="G193" s="90" t="s">
        <v>361</v>
      </c>
      <c r="H193" s="90"/>
      <c r="I193" s="90"/>
      <c r="J193" s="90"/>
      <c r="K193" s="13"/>
      <c r="L193" s="13"/>
      <c r="M193" s="13"/>
      <c r="N193" s="13"/>
      <c r="O193" s="14"/>
    </row>
    <row r="194" spans="1:15" x14ac:dyDescent="0.2">
      <c r="A194" s="13"/>
      <c r="B194" s="27"/>
      <c r="C194" s="13"/>
      <c r="D194" s="10"/>
      <c r="E194" s="223" t="s">
        <v>5</v>
      </c>
      <c r="F194" s="223" t="s">
        <v>5</v>
      </c>
      <c r="G194" s="223"/>
      <c r="H194" s="223"/>
      <c r="I194" s="223"/>
      <c r="J194" s="223"/>
      <c r="K194" s="223"/>
      <c r="L194" s="223"/>
      <c r="M194" s="10"/>
      <c r="N194" s="13"/>
      <c r="O194" s="14"/>
    </row>
    <row r="195" spans="1:15" s="3" customFormat="1" ht="12" customHeight="1" x14ac:dyDescent="0.2">
      <c r="A195" s="171" t="s">
        <v>103</v>
      </c>
      <c r="B195" s="171"/>
      <c r="C195" s="171"/>
      <c r="D195" s="171"/>
      <c r="E195" s="224" t="s">
        <v>104</v>
      </c>
      <c r="F195" s="224" t="s">
        <v>105</v>
      </c>
      <c r="G195" s="224" t="s">
        <v>106</v>
      </c>
      <c r="H195" s="224" t="s">
        <v>107</v>
      </c>
      <c r="I195" s="224" t="s">
        <v>108</v>
      </c>
      <c r="J195" s="224" t="s">
        <v>109</v>
      </c>
      <c r="K195" s="224" t="s">
        <v>110</v>
      </c>
      <c r="L195" s="224" t="s">
        <v>111</v>
      </c>
      <c r="M195" s="225"/>
      <c r="N195" s="171"/>
      <c r="O195" s="172"/>
    </row>
    <row r="196" spans="1:15" ht="12" customHeight="1" x14ac:dyDescent="0.2">
      <c r="A196" s="13"/>
      <c r="B196" s="27" t="s">
        <v>112</v>
      </c>
      <c r="C196" s="13"/>
      <c r="D196" s="10"/>
      <c r="E196" s="91">
        <f>L148</f>
        <v>0</v>
      </c>
      <c r="F196" s="91">
        <f t="shared" ref="F196:L196" si="16">(E196*$I$152)+E196</f>
        <v>0</v>
      </c>
      <c r="G196" s="91">
        <f t="shared" si="16"/>
        <v>0</v>
      </c>
      <c r="H196" s="91">
        <f t="shared" si="16"/>
        <v>0</v>
      </c>
      <c r="I196" s="91">
        <f>(H196*$I$152)+H196</f>
        <v>0</v>
      </c>
      <c r="J196" s="91">
        <f t="shared" si="16"/>
        <v>0</v>
      </c>
      <c r="K196" s="91">
        <f t="shared" si="16"/>
        <v>0</v>
      </c>
      <c r="L196" s="91">
        <f t="shared" si="16"/>
        <v>0</v>
      </c>
      <c r="M196" s="10"/>
      <c r="N196" s="13"/>
      <c r="O196" s="14"/>
    </row>
    <row r="197" spans="1:15" ht="12" customHeight="1" x14ac:dyDescent="0.2">
      <c r="A197" s="13"/>
      <c r="B197" s="27" t="s">
        <v>113</v>
      </c>
      <c r="C197" s="13"/>
      <c r="D197" s="10"/>
      <c r="E197" s="91">
        <f t="shared" ref="E197:L197" si="17">-(E196)*$I$155</f>
        <v>0</v>
      </c>
      <c r="F197" s="91">
        <f t="shared" si="17"/>
        <v>0</v>
      </c>
      <c r="G197" s="91">
        <f t="shared" si="17"/>
        <v>0</v>
      </c>
      <c r="H197" s="91">
        <f t="shared" si="17"/>
        <v>0</v>
      </c>
      <c r="I197" s="91">
        <f t="shared" si="17"/>
        <v>0</v>
      </c>
      <c r="J197" s="91">
        <f t="shared" si="17"/>
        <v>0</v>
      </c>
      <c r="K197" s="91">
        <f t="shared" si="17"/>
        <v>0</v>
      </c>
      <c r="L197" s="91">
        <f t="shared" si="17"/>
        <v>0</v>
      </c>
      <c r="M197" s="10"/>
      <c r="N197" s="13"/>
      <c r="O197" s="14"/>
    </row>
    <row r="198" spans="1:15" ht="12" customHeight="1" x14ac:dyDescent="0.2">
      <c r="A198" s="13"/>
      <c r="B198" s="27" t="s">
        <v>114</v>
      </c>
      <c r="C198" s="13"/>
      <c r="D198" s="10"/>
      <c r="E198" s="91">
        <f t="shared" ref="E198:L198" si="18">E196+E197</f>
        <v>0</v>
      </c>
      <c r="F198" s="91">
        <f t="shared" si="18"/>
        <v>0</v>
      </c>
      <c r="G198" s="91">
        <f t="shared" si="18"/>
        <v>0</v>
      </c>
      <c r="H198" s="91">
        <f t="shared" si="18"/>
        <v>0</v>
      </c>
      <c r="I198" s="91">
        <f t="shared" si="18"/>
        <v>0</v>
      </c>
      <c r="J198" s="91">
        <f t="shared" si="18"/>
        <v>0</v>
      </c>
      <c r="K198" s="91">
        <f t="shared" si="18"/>
        <v>0</v>
      </c>
      <c r="L198" s="91">
        <f t="shared" si="18"/>
        <v>0</v>
      </c>
      <c r="M198" s="10"/>
      <c r="N198" s="13"/>
      <c r="O198" s="14"/>
    </row>
    <row r="199" spans="1:15" ht="12" customHeight="1" x14ac:dyDescent="0.2">
      <c r="A199" s="13"/>
      <c r="B199" s="27" t="s">
        <v>115</v>
      </c>
      <c r="C199" s="13"/>
      <c r="D199" s="10"/>
      <c r="E199" s="91">
        <f>-($E$192)</f>
        <v>0</v>
      </c>
      <c r="F199" s="91">
        <f t="shared" ref="F199:L199" si="19">(E199)*$I$154+E199</f>
        <v>0</v>
      </c>
      <c r="G199" s="91">
        <f t="shared" si="19"/>
        <v>0</v>
      </c>
      <c r="H199" s="91">
        <f t="shared" si="19"/>
        <v>0</v>
      </c>
      <c r="I199" s="91">
        <f>(H199)*$I$154+H199</f>
        <v>0</v>
      </c>
      <c r="J199" s="91">
        <f t="shared" si="19"/>
        <v>0</v>
      </c>
      <c r="K199" s="91">
        <f t="shared" si="19"/>
        <v>0</v>
      </c>
      <c r="L199" s="91">
        <f t="shared" si="19"/>
        <v>0</v>
      </c>
      <c r="M199" s="10"/>
      <c r="N199" s="13"/>
      <c r="O199" s="14"/>
    </row>
    <row r="200" spans="1:15" ht="12" customHeight="1" x14ac:dyDescent="0.2">
      <c r="A200" s="13"/>
      <c r="B200" s="27" t="s">
        <v>217</v>
      </c>
      <c r="C200" s="13"/>
      <c r="D200" s="10"/>
      <c r="E200" s="91">
        <f>(-$E$193)</f>
        <v>0</v>
      </c>
      <c r="F200" s="91">
        <f t="shared" ref="F200:L200" si="20">(E200*$I$154)+E200</f>
        <v>0</v>
      </c>
      <c r="G200" s="91">
        <f t="shared" si="20"/>
        <v>0</v>
      </c>
      <c r="H200" s="91">
        <f t="shared" si="20"/>
        <v>0</v>
      </c>
      <c r="I200" s="91">
        <f>(H200*$I$154)+H200</f>
        <v>0</v>
      </c>
      <c r="J200" s="91">
        <f t="shared" si="20"/>
        <v>0</v>
      </c>
      <c r="K200" s="91">
        <f t="shared" si="20"/>
        <v>0</v>
      </c>
      <c r="L200" s="91">
        <f t="shared" si="20"/>
        <v>0</v>
      </c>
      <c r="M200" s="10"/>
      <c r="N200" s="13"/>
      <c r="O200" s="14"/>
    </row>
    <row r="201" spans="1:15" ht="12" customHeight="1" x14ac:dyDescent="0.2">
      <c r="A201" s="13"/>
      <c r="B201" s="27" t="s">
        <v>310</v>
      </c>
      <c r="C201" s="13"/>
      <c r="D201" s="10"/>
      <c r="E201" s="79">
        <v>0</v>
      </c>
      <c r="F201" s="79">
        <v>0</v>
      </c>
      <c r="G201" s="93">
        <v>0</v>
      </c>
      <c r="H201" s="93">
        <v>0</v>
      </c>
      <c r="I201" s="93">
        <v>0</v>
      </c>
      <c r="J201" s="97">
        <f>(I201*$I$154)+I201</f>
        <v>0</v>
      </c>
      <c r="K201" s="97">
        <f>(J201*$I$154)+J201</f>
        <v>0</v>
      </c>
      <c r="L201" s="97">
        <f>(K201*$I$154)+K201</f>
        <v>0</v>
      </c>
      <c r="M201" s="226"/>
      <c r="N201" s="13"/>
      <c r="O201" s="14"/>
    </row>
    <row r="202" spans="1:15" ht="12" customHeight="1" x14ac:dyDescent="0.2">
      <c r="A202" s="13" t="s">
        <v>117</v>
      </c>
      <c r="B202" s="27"/>
      <c r="C202" s="13"/>
      <c r="D202" s="10"/>
      <c r="E202" s="91">
        <f t="shared" ref="E202:L202" si="21">(E198+E199+E200+E201)</f>
        <v>0</v>
      </c>
      <c r="F202" s="91">
        <f t="shared" si="21"/>
        <v>0</v>
      </c>
      <c r="G202" s="91">
        <f t="shared" si="21"/>
        <v>0</v>
      </c>
      <c r="H202" s="91">
        <f t="shared" si="21"/>
        <v>0</v>
      </c>
      <c r="I202" s="91">
        <f t="shared" si="21"/>
        <v>0</v>
      </c>
      <c r="J202" s="91">
        <f t="shared" si="21"/>
        <v>0</v>
      </c>
      <c r="K202" s="91">
        <f t="shared" si="21"/>
        <v>0</v>
      </c>
      <c r="L202" s="91">
        <f t="shared" si="21"/>
        <v>0</v>
      </c>
      <c r="M202" s="10"/>
      <c r="N202" s="13"/>
      <c r="O202" s="14"/>
    </row>
    <row r="203" spans="1:15" ht="12" customHeight="1" x14ac:dyDescent="0.2">
      <c r="A203" s="13"/>
      <c r="B203" s="27" t="s">
        <v>118</v>
      </c>
      <c r="C203" s="13"/>
      <c r="D203" s="13"/>
      <c r="E203" s="90"/>
      <c r="F203" s="90"/>
      <c r="G203" s="90"/>
      <c r="H203" s="90"/>
      <c r="I203" s="90"/>
      <c r="J203" s="90"/>
      <c r="K203" s="90"/>
      <c r="L203" s="90"/>
      <c r="M203" s="13"/>
      <c r="N203" s="13"/>
      <c r="O203" s="14"/>
    </row>
    <row r="204" spans="1:15" ht="12" customHeight="1" x14ac:dyDescent="0.2">
      <c r="A204" s="13"/>
      <c r="B204" s="13"/>
      <c r="C204" s="27" t="s">
        <v>350</v>
      </c>
      <c r="D204" s="10"/>
      <c r="E204" s="91">
        <f>-$G$94</f>
        <v>0</v>
      </c>
      <c r="F204" s="91">
        <f t="shared" ref="F204:L204" si="22">-$G$94</f>
        <v>0</v>
      </c>
      <c r="G204" s="91">
        <f t="shared" si="22"/>
        <v>0</v>
      </c>
      <c r="H204" s="91">
        <f t="shared" si="22"/>
        <v>0</v>
      </c>
      <c r="I204" s="91">
        <f t="shared" si="22"/>
        <v>0</v>
      </c>
      <c r="J204" s="91">
        <f t="shared" si="22"/>
        <v>0</v>
      </c>
      <c r="K204" s="91">
        <f t="shared" si="22"/>
        <v>0</v>
      </c>
      <c r="L204" s="91">
        <f t="shared" si="22"/>
        <v>0</v>
      </c>
      <c r="M204" s="10"/>
      <c r="N204" s="13"/>
      <c r="O204" s="14"/>
    </row>
    <row r="205" spans="1:15" ht="12" customHeight="1" x14ac:dyDescent="0.2">
      <c r="A205" s="13"/>
      <c r="B205" s="13"/>
      <c r="C205" s="27" t="s">
        <v>351</v>
      </c>
      <c r="D205" s="13"/>
      <c r="E205" s="91">
        <f t="shared" ref="E205:L205" si="23">-$H$94</f>
        <v>0</v>
      </c>
      <c r="F205" s="91">
        <f t="shared" si="23"/>
        <v>0</v>
      </c>
      <c r="G205" s="91">
        <f t="shared" si="23"/>
        <v>0</v>
      </c>
      <c r="H205" s="91">
        <f t="shared" si="23"/>
        <v>0</v>
      </c>
      <c r="I205" s="91">
        <f t="shared" si="23"/>
        <v>0</v>
      </c>
      <c r="J205" s="91">
        <f t="shared" si="23"/>
        <v>0</v>
      </c>
      <c r="K205" s="91">
        <f t="shared" si="23"/>
        <v>0</v>
      </c>
      <c r="L205" s="91">
        <f t="shared" si="23"/>
        <v>0</v>
      </c>
      <c r="M205" s="10" t="s">
        <v>320</v>
      </c>
      <c r="N205" s="227">
        <f>-SUM(E205:L205)</f>
        <v>0</v>
      </c>
      <c r="O205" s="14"/>
    </row>
    <row r="206" spans="1:15" ht="12" customHeight="1" x14ac:dyDescent="0.2">
      <c r="A206" s="13"/>
      <c r="B206" s="13"/>
      <c r="C206" s="27" t="s">
        <v>132</v>
      </c>
      <c r="D206" s="13"/>
      <c r="E206" s="91">
        <f>-$I$94</f>
        <v>0</v>
      </c>
      <c r="F206" s="91">
        <f t="shared" ref="F206:L206" si="24">-$I$94</f>
        <v>0</v>
      </c>
      <c r="G206" s="91">
        <f t="shared" si="24"/>
        <v>0</v>
      </c>
      <c r="H206" s="91">
        <f t="shared" si="24"/>
        <v>0</v>
      </c>
      <c r="I206" s="91">
        <f t="shared" si="24"/>
        <v>0</v>
      </c>
      <c r="J206" s="91">
        <f t="shared" si="24"/>
        <v>0</v>
      </c>
      <c r="K206" s="91">
        <f t="shared" si="24"/>
        <v>0</v>
      </c>
      <c r="L206" s="91">
        <f t="shared" si="24"/>
        <v>0</v>
      </c>
      <c r="M206" s="10" t="s">
        <v>352</v>
      </c>
      <c r="N206" s="227">
        <f>-SUM(E206:L206)</f>
        <v>0</v>
      </c>
      <c r="O206" s="14"/>
    </row>
    <row r="207" spans="1:15" ht="12" customHeight="1" x14ac:dyDescent="0.2">
      <c r="A207" s="13" t="s">
        <v>119</v>
      </c>
      <c r="B207" s="13"/>
      <c r="C207" s="27"/>
      <c r="D207" s="13"/>
      <c r="E207" s="91">
        <f t="shared" ref="E207:L207" si="25">E202+(E204+E205+E206)</f>
        <v>0</v>
      </c>
      <c r="F207" s="91">
        <f t="shared" si="25"/>
        <v>0</v>
      </c>
      <c r="G207" s="91">
        <f t="shared" si="25"/>
        <v>0</v>
      </c>
      <c r="H207" s="91">
        <f t="shared" si="25"/>
        <v>0</v>
      </c>
      <c r="I207" s="91">
        <f t="shared" si="25"/>
        <v>0</v>
      </c>
      <c r="J207" s="91">
        <f t="shared" si="25"/>
        <v>0</v>
      </c>
      <c r="K207" s="91">
        <f t="shared" si="25"/>
        <v>0</v>
      </c>
      <c r="L207" s="91">
        <f t="shared" si="25"/>
        <v>0</v>
      </c>
      <c r="M207" s="10" t="s">
        <v>37</v>
      </c>
      <c r="N207" s="227">
        <f>SUM(E207:L207)</f>
        <v>0</v>
      </c>
      <c r="O207" s="14"/>
    </row>
    <row r="208" spans="1:15" ht="12" customHeight="1" x14ac:dyDescent="0.2">
      <c r="A208" s="13" t="s">
        <v>204</v>
      </c>
      <c r="B208" s="13"/>
      <c r="C208" s="27"/>
      <c r="D208" s="13"/>
      <c r="E208" s="228" t="e">
        <f>E202/-(E204+E205+E206)</f>
        <v>#DIV/0!</v>
      </c>
      <c r="F208" s="228" t="e">
        <f t="shared" ref="F208:L208" si="26">F202/-(F204+F205+F206)</f>
        <v>#DIV/0!</v>
      </c>
      <c r="G208" s="228" t="e">
        <f t="shared" si="26"/>
        <v>#DIV/0!</v>
      </c>
      <c r="H208" s="228" t="e">
        <f t="shared" si="26"/>
        <v>#DIV/0!</v>
      </c>
      <c r="I208" s="228" t="e">
        <f t="shared" si="26"/>
        <v>#DIV/0!</v>
      </c>
      <c r="J208" s="228" t="e">
        <f t="shared" si="26"/>
        <v>#DIV/0!</v>
      </c>
      <c r="K208" s="228" t="e">
        <f t="shared" si="26"/>
        <v>#DIV/0!</v>
      </c>
      <c r="L208" s="228" t="e">
        <f t="shared" si="26"/>
        <v>#DIV/0!</v>
      </c>
      <c r="M208" s="229"/>
      <c r="N208" s="230"/>
      <c r="O208" s="14"/>
    </row>
    <row r="209" spans="1:16" ht="12" customHeight="1" x14ac:dyDescent="0.2">
      <c r="A209" s="13"/>
      <c r="B209" s="13"/>
      <c r="C209" s="27"/>
      <c r="D209" s="13"/>
      <c r="E209" s="223" t="s">
        <v>5</v>
      </c>
      <c r="F209" s="223" t="s">
        <v>5</v>
      </c>
      <c r="G209" s="223"/>
      <c r="H209" s="223"/>
      <c r="I209" s="223"/>
      <c r="J209" s="223"/>
      <c r="K209" s="223"/>
      <c r="L209" s="223"/>
      <c r="M209" s="10"/>
      <c r="N209" s="13"/>
      <c r="O209" s="14"/>
    </row>
    <row r="210" spans="1:16" s="3" customFormat="1" ht="12" customHeight="1" x14ac:dyDescent="0.2">
      <c r="A210" s="171"/>
      <c r="B210" s="231" t="s">
        <v>120</v>
      </c>
      <c r="C210" s="171"/>
      <c r="D210" s="171"/>
      <c r="E210" s="224" t="s">
        <v>121</v>
      </c>
      <c r="F210" s="224" t="s">
        <v>122</v>
      </c>
      <c r="G210" s="224" t="s">
        <v>123</v>
      </c>
      <c r="H210" s="224" t="s">
        <v>124</v>
      </c>
      <c r="I210" s="224" t="s">
        <v>125</v>
      </c>
      <c r="J210" s="224" t="s">
        <v>126</v>
      </c>
      <c r="K210" s="224" t="s">
        <v>127</v>
      </c>
      <c r="L210" s="224" t="s">
        <v>128</v>
      </c>
      <c r="M210" s="171"/>
      <c r="N210" s="171"/>
      <c r="O210" s="172"/>
    </row>
    <row r="211" spans="1:16" ht="12" customHeight="1" x14ac:dyDescent="0.2">
      <c r="A211" s="13"/>
      <c r="B211" s="27" t="s">
        <v>129</v>
      </c>
      <c r="C211" s="13"/>
      <c r="D211" s="10"/>
      <c r="E211" s="91">
        <f>(L196*$I$152)+L196</f>
        <v>0</v>
      </c>
      <c r="F211" s="91">
        <f t="shared" ref="F211:L211" si="27">(E211*$I$152)+E211</f>
        <v>0</v>
      </c>
      <c r="G211" s="91">
        <f t="shared" si="27"/>
        <v>0</v>
      </c>
      <c r="H211" s="91">
        <f t="shared" si="27"/>
        <v>0</v>
      </c>
      <c r="I211" s="91">
        <f>(H211*$I$152)+H211</f>
        <v>0</v>
      </c>
      <c r="J211" s="91">
        <f t="shared" si="27"/>
        <v>0</v>
      </c>
      <c r="K211" s="91">
        <f t="shared" si="27"/>
        <v>0</v>
      </c>
      <c r="L211" s="91">
        <f t="shared" si="27"/>
        <v>0</v>
      </c>
      <c r="M211" s="13"/>
      <c r="N211" s="13"/>
      <c r="O211" s="14"/>
    </row>
    <row r="212" spans="1:16" ht="12" customHeight="1" x14ac:dyDescent="0.2">
      <c r="A212" s="13"/>
      <c r="B212" s="27" t="s">
        <v>113</v>
      </c>
      <c r="C212" s="13"/>
      <c r="D212" s="13"/>
      <c r="E212" s="91">
        <f t="shared" ref="E212:L212" si="28">-(E211)*$I$155</f>
        <v>0</v>
      </c>
      <c r="F212" s="91">
        <f t="shared" si="28"/>
        <v>0</v>
      </c>
      <c r="G212" s="91">
        <f t="shared" si="28"/>
        <v>0</v>
      </c>
      <c r="H212" s="91">
        <f t="shared" si="28"/>
        <v>0</v>
      </c>
      <c r="I212" s="91">
        <f t="shared" si="28"/>
        <v>0</v>
      </c>
      <c r="J212" s="91">
        <f t="shared" si="28"/>
        <v>0</v>
      </c>
      <c r="K212" s="91">
        <f t="shared" si="28"/>
        <v>0</v>
      </c>
      <c r="L212" s="91">
        <f t="shared" si="28"/>
        <v>0</v>
      </c>
      <c r="M212" s="13"/>
      <c r="N212" s="13"/>
      <c r="O212" s="14"/>
    </row>
    <row r="213" spans="1:16" ht="12" customHeight="1" x14ac:dyDescent="0.2">
      <c r="A213" s="13"/>
      <c r="B213" s="27" t="s">
        <v>114</v>
      </c>
      <c r="C213" s="13"/>
      <c r="D213" s="10"/>
      <c r="E213" s="91">
        <f t="shared" ref="E213:L213" si="29">E211+E212</f>
        <v>0</v>
      </c>
      <c r="F213" s="91">
        <f t="shared" si="29"/>
        <v>0</v>
      </c>
      <c r="G213" s="91">
        <f t="shared" si="29"/>
        <v>0</v>
      </c>
      <c r="H213" s="91">
        <f t="shared" si="29"/>
        <v>0</v>
      </c>
      <c r="I213" s="91">
        <f t="shared" si="29"/>
        <v>0</v>
      </c>
      <c r="J213" s="91">
        <f t="shared" si="29"/>
        <v>0</v>
      </c>
      <c r="K213" s="91">
        <f t="shared" si="29"/>
        <v>0</v>
      </c>
      <c r="L213" s="91">
        <f t="shared" si="29"/>
        <v>0</v>
      </c>
      <c r="M213" s="13"/>
      <c r="N213" s="13"/>
      <c r="O213" s="14"/>
    </row>
    <row r="214" spans="1:16" ht="12" customHeight="1" x14ac:dyDescent="0.2">
      <c r="A214" s="13"/>
      <c r="B214" s="27" t="s">
        <v>115</v>
      </c>
      <c r="C214" s="13"/>
      <c r="D214" s="13"/>
      <c r="E214" s="91">
        <f>(L199)*$I$154+L199</f>
        <v>0</v>
      </c>
      <c r="F214" s="91">
        <f t="shared" ref="F214:L214" si="30">(E214)*$I$154+E214</f>
        <v>0</v>
      </c>
      <c r="G214" s="91">
        <f t="shared" si="30"/>
        <v>0</v>
      </c>
      <c r="H214" s="91">
        <f t="shared" si="30"/>
        <v>0</v>
      </c>
      <c r="I214" s="91">
        <f>(H214)*$I$154+H214</f>
        <v>0</v>
      </c>
      <c r="J214" s="91">
        <f t="shared" si="30"/>
        <v>0</v>
      </c>
      <c r="K214" s="91">
        <f t="shared" si="30"/>
        <v>0</v>
      </c>
      <c r="L214" s="91">
        <f t="shared" si="30"/>
        <v>0</v>
      </c>
      <c r="M214" s="13"/>
      <c r="N214" s="13"/>
      <c r="O214" s="14"/>
    </row>
    <row r="215" spans="1:16" ht="12" customHeight="1" x14ac:dyDescent="0.2">
      <c r="A215" s="13"/>
      <c r="B215" s="27" t="s">
        <v>130</v>
      </c>
      <c r="C215" s="13"/>
      <c r="D215" s="13"/>
      <c r="E215" s="91">
        <f>(L200*$I$154)+L200</f>
        <v>0</v>
      </c>
      <c r="F215" s="91">
        <f>(E215*$I$154)+E215</f>
        <v>0</v>
      </c>
      <c r="G215" s="91">
        <f t="shared" ref="G215:L215" si="31">(F215*$I$154)+F215</f>
        <v>0</v>
      </c>
      <c r="H215" s="91">
        <f t="shared" si="31"/>
        <v>0</v>
      </c>
      <c r="I215" s="91">
        <f>(H215*$I$154)+H215</f>
        <v>0</v>
      </c>
      <c r="J215" s="91">
        <f t="shared" si="31"/>
        <v>0</v>
      </c>
      <c r="K215" s="91">
        <f t="shared" si="31"/>
        <v>0</v>
      </c>
      <c r="L215" s="91">
        <f t="shared" si="31"/>
        <v>0</v>
      </c>
      <c r="M215" s="13"/>
      <c r="N215" s="13"/>
      <c r="O215" s="14"/>
    </row>
    <row r="216" spans="1:16" ht="12" customHeight="1" x14ac:dyDescent="0.2">
      <c r="A216" s="13"/>
      <c r="B216" s="27" t="s">
        <v>131</v>
      </c>
      <c r="C216" s="13"/>
      <c r="D216" s="13"/>
      <c r="E216" s="91">
        <f>(L201*$I$154)+L201</f>
        <v>0</v>
      </c>
      <c r="F216" s="91">
        <f t="shared" ref="F216:L216" si="32">(E216*$I$154)+E216</f>
        <v>0</v>
      </c>
      <c r="G216" s="91">
        <f t="shared" si="32"/>
        <v>0</v>
      </c>
      <c r="H216" s="91">
        <f t="shared" si="32"/>
        <v>0</v>
      </c>
      <c r="I216" s="91">
        <f>(H216*$I$154)+H216</f>
        <v>0</v>
      </c>
      <c r="J216" s="91">
        <f t="shared" si="32"/>
        <v>0</v>
      </c>
      <c r="K216" s="91">
        <f t="shared" si="32"/>
        <v>0</v>
      </c>
      <c r="L216" s="91">
        <f t="shared" si="32"/>
        <v>0</v>
      </c>
      <c r="M216" s="13"/>
      <c r="N216" s="13"/>
      <c r="O216" s="14"/>
    </row>
    <row r="217" spans="1:16" ht="12" customHeight="1" x14ac:dyDescent="0.2">
      <c r="A217" s="13" t="s">
        <v>117</v>
      </c>
      <c r="B217" s="13"/>
      <c r="C217" s="13"/>
      <c r="D217" s="13"/>
      <c r="E217" s="91">
        <f t="shared" ref="E217:L217" si="33">(E213+E214+E215+E216)</f>
        <v>0</v>
      </c>
      <c r="F217" s="91">
        <f t="shared" si="33"/>
        <v>0</v>
      </c>
      <c r="G217" s="91">
        <f t="shared" si="33"/>
        <v>0</v>
      </c>
      <c r="H217" s="91">
        <f t="shared" si="33"/>
        <v>0</v>
      </c>
      <c r="I217" s="91">
        <f t="shared" si="33"/>
        <v>0</v>
      </c>
      <c r="J217" s="91">
        <f t="shared" si="33"/>
        <v>0</v>
      </c>
      <c r="K217" s="91">
        <f t="shared" si="33"/>
        <v>0</v>
      </c>
      <c r="L217" s="91">
        <f t="shared" si="33"/>
        <v>0</v>
      </c>
      <c r="M217" s="13"/>
      <c r="N217" s="13"/>
      <c r="O217" s="14"/>
    </row>
    <row r="218" spans="1:16" ht="12" customHeight="1" x14ac:dyDescent="0.2">
      <c r="A218" s="13"/>
      <c r="B218" s="13" t="s">
        <v>118</v>
      </c>
      <c r="C218" s="27"/>
      <c r="D218" s="13"/>
      <c r="E218" s="90"/>
      <c r="F218" s="90"/>
      <c r="G218" s="91"/>
      <c r="H218" s="91"/>
      <c r="I218" s="91"/>
      <c r="J218" s="91"/>
      <c r="K218" s="91"/>
      <c r="L218" s="91"/>
      <c r="M218" s="13"/>
      <c r="N218" s="13"/>
      <c r="O218" s="14"/>
    </row>
    <row r="219" spans="1:16" ht="12" customHeight="1" x14ac:dyDescent="0.2">
      <c r="A219" s="13"/>
      <c r="B219" s="13"/>
      <c r="C219" s="27" t="s">
        <v>350</v>
      </c>
      <c r="D219" s="10"/>
      <c r="E219" s="91">
        <f t="shared" ref="E219:L219" si="34">-$G$94</f>
        <v>0</v>
      </c>
      <c r="F219" s="91">
        <f t="shared" si="34"/>
        <v>0</v>
      </c>
      <c r="G219" s="91">
        <f t="shared" si="34"/>
        <v>0</v>
      </c>
      <c r="H219" s="91">
        <f t="shared" si="34"/>
        <v>0</v>
      </c>
      <c r="I219" s="91">
        <f t="shared" si="34"/>
        <v>0</v>
      </c>
      <c r="J219" s="91">
        <f t="shared" si="34"/>
        <v>0</v>
      </c>
      <c r="K219" s="91">
        <f t="shared" si="34"/>
        <v>0</v>
      </c>
      <c r="L219" s="91">
        <f t="shared" si="34"/>
        <v>0</v>
      </c>
      <c r="M219" s="10"/>
      <c r="N219" s="13"/>
      <c r="O219" s="14"/>
    </row>
    <row r="220" spans="1:16" ht="12" customHeight="1" x14ac:dyDescent="0.2">
      <c r="A220" s="13"/>
      <c r="B220" s="13"/>
      <c r="C220" s="27" t="s">
        <v>351</v>
      </c>
      <c r="D220" s="13"/>
      <c r="E220" s="91">
        <f t="shared" ref="E220:L220" si="35">-$H$94</f>
        <v>0</v>
      </c>
      <c r="F220" s="91">
        <f t="shared" si="35"/>
        <v>0</v>
      </c>
      <c r="G220" s="91">
        <f t="shared" si="35"/>
        <v>0</v>
      </c>
      <c r="H220" s="91">
        <f t="shared" si="35"/>
        <v>0</v>
      </c>
      <c r="I220" s="91">
        <f t="shared" si="35"/>
        <v>0</v>
      </c>
      <c r="J220" s="91">
        <f t="shared" si="35"/>
        <v>0</v>
      </c>
      <c r="K220" s="91">
        <f t="shared" si="35"/>
        <v>0</v>
      </c>
      <c r="L220" s="91">
        <f t="shared" si="35"/>
        <v>0</v>
      </c>
      <c r="M220" s="10" t="s">
        <v>320</v>
      </c>
      <c r="N220" s="227">
        <f>-SUM(E220:L220)</f>
        <v>0</v>
      </c>
      <c r="O220" s="14"/>
    </row>
    <row r="221" spans="1:16" ht="12" customHeight="1" x14ac:dyDescent="0.2">
      <c r="A221" s="13"/>
      <c r="B221" s="13"/>
      <c r="C221" s="27" t="s">
        <v>132</v>
      </c>
      <c r="D221" s="13"/>
      <c r="E221" s="91">
        <f t="shared" ref="E221:L221" si="36">-$I$94</f>
        <v>0</v>
      </c>
      <c r="F221" s="91">
        <f t="shared" si="36"/>
        <v>0</v>
      </c>
      <c r="G221" s="91">
        <f t="shared" si="36"/>
        <v>0</v>
      </c>
      <c r="H221" s="91">
        <f t="shared" si="36"/>
        <v>0</v>
      </c>
      <c r="I221" s="91">
        <f t="shared" si="36"/>
        <v>0</v>
      </c>
      <c r="J221" s="91">
        <f t="shared" si="36"/>
        <v>0</v>
      </c>
      <c r="K221" s="91">
        <f t="shared" si="36"/>
        <v>0</v>
      </c>
      <c r="L221" s="91">
        <f t="shared" si="36"/>
        <v>0</v>
      </c>
      <c r="M221" s="10" t="s">
        <v>352</v>
      </c>
      <c r="N221" s="227">
        <f>-SUM(E221:L221)</f>
        <v>0</v>
      </c>
      <c r="O221" s="14"/>
    </row>
    <row r="222" spans="1:16" ht="12" customHeight="1" x14ac:dyDescent="0.2">
      <c r="A222" s="13" t="s">
        <v>119</v>
      </c>
      <c r="B222" s="10"/>
      <c r="C222" s="10"/>
      <c r="D222" s="13"/>
      <c r="E222" s="91">
        <f t="shared" ref="E222:L222" si="37">E217+(E219+E220+E221)</f>
        <v>0</v>
      </c>
      <c r="F222" s="91">
        <f t="shared" si="37"/>
        <v>0</v>
      </c>
      <c r="G222" s="91">
        <f t="shared" si="37"/>
        <v>0</v>
      </c>
      <c r="H222" s="91">
        <f t="shared" si="37"/>
        <v>0</v>
      </c>
      <c r="I222" s="91">
        <f t="shared" si="37"/>
        <v>0</v>
      </c>
      <c r="J222" s="91">
        <f t="shared" si="37"/>
        <v>0</v>
      </c>
      <c r="K222" s="91">
        <f t="shared" si="37"/>
        <v>0</v>
      </c>
      <c r="L222" s="91">
        <f t="shared" si="37"/>
        <v>0</v>
      </c>
      <c r="M222" s="10" t="s">
        <v>37</v>
      </c>
      <c r="N222" s="227">
        <f>SUM(E222:L222)</f>
        <v>0</v>
      </c>
      <c r="O222" s="14"/>
      <c r="P222" s="1"/>
    </row>
    <row r="223" spans="1:16" ht="12" customHeight="1" x14ac:dyDescent="0.2">
      <c r="A223" s="13" t="s">
        <v>204</v>
      </c>
      <c r="B223" s="10"/>
      <c r="C223" s="10"/>
      <c r="D223" s="13"/>
      <c r="E223" s="228" t="e">
        <f t="shared" ref="E223:L223" si="38">E217/-(E219+E220+E221)</f>
        <v>#DIV/0!</v>
      </c>
      <c r="F223" s="228" t="e">
        <f t="shared" si="38"/>
        <v>#DIV/0!</v>
      </c>
      <c r="G223" s="228" t="e">
        <f t="shared" si="38"/>
        <v>#DIV/0!</v>
      </c>
      <c r="H223" s="228" t="e">
        <f t="shared" si="38"/>
        <v>#DIV/0!</v>
      </c>
      <c r="I223" s="228" t="e">
        <f t="shared" si="38"/>
        <v>#DIV/0!</v>
      </c>
      <c r="J223" s="228" t="e">
        <f t="shared" si="38"/>
        <v>#DIV/0!</v>
      </c>
      <c r="K223" s="228" t="e">
        <f t="shared" si="38"/>
        <v>#DIV/0!</v>
      </c>
      <c r="L223" s="228" t="e">
        <f t="shared" si="38"/>
        <v>#DIV/0!</v>
      </c>
      <c r="M223" s="229"/>
      <c r="N223" s="230"/>
      <c r="O223" s="14"/>
      <c r="P223" s="1"/>
    </row>
    <row r="224" spans="1:16" ht="12" customHeight="1" x14ac:dyDescent="0.2">
      <c r="A224" s="13"/>
      <c r="B224" s="10"/>
      <c r="C224" s="10"/>
      <c r="D224" s="13"/>
      <c r="E224" s="223" t="s">
        <v>5</v>
      </c>
      <c r="F224" s="223" t="s">
        <v>5</v>
      </c>
      <c r="G224" s="223"/>
      <c r="H224" s="223"/>
      <c r="I224" s="223"/>
      <c r="J224" s="223"/>
      <c r="K224" s="223"/>
      <c r="L224" s="223"/>
      <c r="M224" s="10"/>
      <c r="N224" s="13"/>
      <c r="O224" s="14"/>
      <c r="P224" s="1"/>
    </row>
    <row r="225" spans="1:15" s="3" customFormat="1" ht="12" customHeight="1" x14ac:dyDescent="0.2">
      <c r="A225" s="171" t="s">
        <v>103</v>
      </c>
      <c r="B225" s="171"/>
      <c r="C225" s="171"/>
      <c r="D225" s="171"/>
      <c r="E225" s="224" t="s">
        <v>138</v>
      </c>
      <c r="F225" s="224" t="s">
        <v>139</v>
      </c>
      <c r="G225" s="224" t="s">
        <v>140</v>
      </c>
      <c r="H225" s="224" t="s">
        <v>141</v>
      </c>
      <c r="I225" s="224" t="s">
        <v>142</v>
      </c>
      <c r="J225" s="224" t="s">
        <v>143</v>
      </c>
      <c r="K225" s="224" t="s">
        <v>144</v>
      </c>
      <c r="L225" s="224" t="s">
        <v>145</v>
      </c>
      <c r="M225" s="225"/>
      <c r="N225" s="171"/>
      <c r="O225" s="172"/>
    </row>
    <row r="226" spans="1:15" ht="12" customHeight="1" x14ac:dyDescent="0.2">
      <c r="A226" s="13"/>
      <c r="B226" s="27" t="s">
        <v>112</v>
      </c>
      <c r="C226" s="13"/>
      <c r="D226" s="10"/>
      <c r="E226" s="91">
        <f>(L211*$I$152)+L211</f>
        <v>0</v>
      </c>
      <c r="F226" s="91">
        <f t="shared" ref="F226:L226" si="39">(E226*$I$152)+E226</f>
        <v>0</v>
      </c>
      <c r="G226" s="91">
        <f t="shared" si="39"/>
        <v>0</v>
      </c>
      <c r="H226" s="91">
        <f t="shared" si="39"/>
        <v>0</v>
      </c>
      <c r="I226" s="91">
        <f>(H226*$I$152)+H226</f>
        <v>0</v>
      </c>
      <c r="J226" s="91">
        <f t="shared" si="39"/>
        <v>0</v>
      </c>
      <c r="K226" s="91">
        <f t="shared" si="39"/>
        <v>0</v>
      </c>
      <c r="L226" s="91">
        <f t="shared" si="39"/>
        <v>0</v>
      </c>
      <c r="M226" s="10"/>
      <c r="N226" s="13"/>
      <c r="O226" s="14"/>
    </row>
    <row r="227" spans="1:15" ht="12" customHeight="1" x14ac:dyDescent="0.2">
      <c r="A227" s="13"/>
      <c r="B227" s="27" t="s">
        <v>113</v>
      </c>
      <c r="C227" s="13"/>
      <c r="D227" s="10"/>
      <c r="E227" s="91">
        <f t="shared" ref="E227:L227" si="40">-(E226)*$I$155</f>
        <v>0</v>
      </c>
      <c r="F227" s="91">
        <f t="shared" si="40"/>
        <v>0</v>
      </c>
      <c r="G227" s="91">
        <f t="shared" si="40"/>
        <v>0</v>
      </c>
      <c r="H227" s="91">
        <f t="shared" si="40"/>
        <v>0</v>
      </c>
      <c r="I227" s="91">
        <f t="shared" si="40"/>
        <v>0</v>
      </c>
      <c r="J227" s="91">
        <f t="shared" si="40"/>
        <v>0</v>
      </c>
      <c r="K227" s="91">
        <f t="shared" si="40"/>
        <v>0</v>
      </c>
      <c r="L227" s="91">
        <f t="shared" si="40"/>
        <v>0</v>
      </c>
      <c r="M227" s="10"/>
      <c r="N227" s="13"/>
      <c r="O227" s="14"/>
    </row>
    <row r="228" spans="1:15" ht="12" customHeight="1" x14ac:dyDescent="0.2">
      <c r="A228" s="13"/>
      <c r="B228" s="27" t="s">
        <v>114</v>
      </c>
      <c r="C228" s="13"/>
      <c r="D228" s="10"/>
      <c r="E228" s="91">
        <f t="shared" ref="E228:L228" si="41">E226+E227</f>
        <v>0</v>
      </c>
      <c r="F228" s="91">
        <f t="shared" si="41"/>
        <v>0</v>
      </c>
      <c r="G228" s="91">
        <f t="shared" si="41"/>
        <v>0</v>
      </c>
      <c r="H228" s="91">
        <f t="shared" si="41"/>
        <v>0</v>
      </c>
      <c r="I228" s="91">
        <f t="shared" si="41"/>
        <v>0</v>
      </c>
      <c r="J228" s="91">
        <f t="shared" si="41"/>
        <v>0</v>
      </c>
      <c r="K228" s="91">
        <f t="shared" si="41"/>
        <v>0</v>
      </c>
      <c r="L228" s="91">
        <f t="shared" si="41"/>
        <v>0</v>
      </c>
      <c r="M228" s="10"/>
      <c r="N228" s="13"/>
      <c r="O228" s="14"/>
    </row>
    <row r="229" spans="1:15" ht="12" customHeight="1" x14ac:dyDescent="0.2">
      <c r="A229" s="13"/>
      <c r="B229" s="27" t="s">
        <v>115</v>
      </c>
      <c r="C229" s="13"/>
      <c r="D229" s="10"/>
      <c r="E229" s="91">
        <f>(L214)*$I$154+L214</f>
        <v>0</v>
      </c>
      <c r="F229" s="91">
        <f t="shared" ref="F229:L229" si="42">(E229)*$I$154+E229</f>
        <v>0</v>
      </c>
      <c r="G229" s="91">
        <f t="shared" si="42"/>
        <v>0</v>
      </c>
      <c r="H229" s="91">
        <f t="shared" si="42"/>
        <v>0</v>
      </c>
      <c r="I229" s="91">
        <f>(H229)*$I$154+H229</f>
        <v>0</v>
      </c>
      <c r="J229" s="91">
        <f t="shared" si="42"/>
        <v>0</v>
      </c>
      <c r="K229" s="91">
        <f t="shared" si="42"/>
        <v>0</v>
      </c>
      <c r="L229" s="91">
        <f t="shared" si="42"/>
        <v>0</v>
      </c>
      <c r="M229" s="10"/>
      <c r="N229" s="13"/>
      <c r="O229" s="14"/>
    </row>
    <row r="230" spans="1:15" ht="12" customHeight="1" x14ac:dyDescent="0.2">
      <c r="A230" s="13"/>
      <c r="B230" s="27" t="s">
        <v>116</v>
      </c>
      <c r="C230" s="13"/>
      <c r="D230" s="10"/>
      <c r="E230" s="91">
        <f>(L215*$I$154)+L215</f>
        <v>0</v>
      </c>
      <c r="F230" s="91">
        <f>(E230*$I$154)+E230</f>
        <v>0</v>
      </c>
      <c r="G230" s="91">
        <f t="shared" ref="G230:L230" si="43">(F230*$I$154)+F230</f>
        <v>0</v>
      </c>
      <c r="H230" s="91">
        <f t="shared" si="43"/>
        <v>0</v>
      </c>
      <c r="I230" s="91">
        <f>(H230*$I$154)+H230</f>
        <v>0</v>
      </c>
      <c r="J230" s="91">
        <f t="shared" si="43"/>
        <v>0</v>
      </c>
      <c r="K230" s="91">
        <f t="shared" si="43"/>
        <v>0</v>
      </c>
      <c r="L230" s="91">
        <f t="shared" si="43"/>
        <v>0</v>
      </c>
      <c r="M230" s="10"/>
      <c r="N230" s="13"/>
      <c r="O230" s="14"/>
    </row>
    <row r="231" spans="1:15" ht="12" customHeight="1" x14ac:dyDescent="0.2">
      <c r="A231" s="13"/>
      <c r="B231" s="27" t="s">
        <v>131</v>
      </c>
      <c r="C231" s="13"/>
      <c r="D231" s="10"/>
      <c r="E231" s="91">
        <f>(L216*$I$154)+L216</f>
        <v>0</v>
      </c>
      <c r="F231" s="91">
        <f t="shared" ref="F231:L231" si="44">(E231*$I$154)+E231</f>
        <v>0</v>
      </c>
      <c r="G231" s="91">
        <f t="shared" si="44"/>
        <v>0</v>
      </c>
      <c r="H231" s="91">
        <f t="shared" si="44"/>
        <v>0</v>
      </c>
      <c r="I231" s="91">
        <f>(H231*$I$154)+H231</f>
        <v>0</v>
      </c>
      <c r="J231" s="91">
        <f t="shared" si="44"/>
        <v>0</v>
      </c>
      <c r="K231" s="91">
        <f t="shared" si="44"/>
        <v>0</v>
      </c>
      <c r="L231" s="91">
        <f t="shared" si="44"/>
        <v>0</v>
      </c>
      <c r="M231" s="10"/>
      <c r="N231" s="13"/>
      <c r="O231" s="14"/>
    </row>
    <row r="232" spans="1:15" ht="12" customHeight="1" x14ac:dyDescent="0.2">
      <c r="A232" s="13" t="s">
        <v>117</v>
      </c>
      <c r="B232" s="27"/>
      <c r="C232" s="13"/>
      <c r="D232" s="10"/>
      <c r="E232" s="91">
        <f t="shared" ref="E232:L232" si="45">(E228+E229+E230+E231)</f>
        <v>0</v>
      </c>
      <c r="F232" s="91">
        <f t="shared" si="45"/>
        <v>0</v>
      </c>
      <c r="G232" s="91">
        <f t="shared" si="45"/>
        <v>0</v>
      </c>
      <c r="H232" s="91">
        <f t="shared" si="45"/>
        <v>0</v>
      </c>
      <c r="I232" s="91">
        <f t="shared" si="45"/>
        <v>0</v>
      </c>
      <c r="J232" s="91">
        <f t="shared" si="45"/>
        <v>0</v>
      </c>
      <c r="K232" s="91">
        <f t="shared" si="45"/>
        <v>0</v>
      </c>
      <c r="L232" s="91">
        <f t="shared" si="45"/>
        <v>0</v>
      </c>
      <c r="M232" s="10"/>
      <c r="N232" s="13"/>
      <c r="O232" s="14"/>
    </row>
    <row r="233" spans="1:15" ht="12" customHeight="1" x14ac:dyDescent="0.2">
      <c r="A233" s="13"/>
      <c r="B233" s="27" t="s">
        <v>118</v>
      </c>
      <c r="C233" s="13"/>
      <c r="D233" s="13"/>
      <c r="E233" s="90"/>
      <c r="F233" s="90"/>
      <c r="G233" s="90"/>
      <c r="H233" s="90"/>
      <c r="I233" s="90"/>
      <c r="J233" s="90"/>
      <c r="K233" s="90"/>
      <c r="L233" s="90"/>
      <c r="M233" s="13"/>
      <c r="N233" s="13"/>
      <c r="O233" s="14"/>
    </row>
    <row r="234" spans="1:15" ht="12" customHeight="1" x14ac:dyDescent="0.2">
      <c r="A234" s="13"/>
      <c r="B234" s="13"/>
      <c r="C234" s="27" t="s">
        <v>350</v>
      </c>
      <c r="D234" s="10"/>
      <c r="E234" s="91">
        <f t="shared" ref="E234:L234" si="46">-$G$94</f>
        <v>0</v>
      </c>
      <c r="F234" s="91">
        <f t="shared" si="46"/>
        <v>0</v>
      </c>
      <c r="G234" s="91">
        <f t="shared" si="46"/>
        <v>0</v>
      </c>
      <c r="H234" s="91">
        <f t="shared" si="46"/>
        <v>0</v>
      </c>
      <c r="I234" s="91">
        <f t="shared" si="46"/>
        <v>0</v>
      </c>
      <c r="J234" s="91">
        <f t="shared" si="46"/>
        <v>0</v>
      </c>
      <c r="K234" s="91">
        <f t="shared" si="46"/>
        <v>0</v>
      </c>
      <c r="L234" s="91">
        <f t="shared" si="46"/>
        <v>0</v>
      </c>
      <c r="M234" s="10"/>
      <c r="N234" s="13"/>
      <c r="O234" s="14"/>
    </row>
    <row r="235" spans="1:15" ht="12" customHeight="1" x14ac:dyDescent="0.2">
      <c r="A235" s="13"/>
      <c r="B235" s="13"/>
      <c r="C235" s="27" t="s">
        <v>351</v>
      </c>
      <c r="D235" s="13"/>
      <c r="E235" s="91">
        <f t="shared" ref="E235:L235" si="47">-$H$94</f>
        <v>0</v>
      </c>
      <c r="F235" s="91">
        <f t="shared" si="47"/>
        <v>0</v>
      </c>
      <c r="G235" s="91">
        <f t="shared" si="47"/>
        <v>0</v>
      </c>
      <c r="H235" s="91">
        <f t="shared" si="47"/>
        <v>0</v>
      </c>
      <c r="I235" s="91">
        <f t="shared" si="47"/>
        <v>0</v>
      </c>
      <c r="J235" s="91">
        <f t="shared" si="47"/>
        <v>0</v>
      </c>
      <c r="K235" s="91">
        <f t="shared" si="47"/>
        <v>0</v>
      </c>
      <c r="L235" s="91">
        <f t="shared" si="47"/>
        <v>0</v>
      </c>
      <c r="M235" s="10" t="s">
        <v>320</v>
      </c>
      <c r="N235" s="227">
        <f>-(SUM(E235:L235))</f>
        <v>0</v>
      </c>
      <c r="O235" s="14"/>
    </row>
    <row r="236" spans="1:15" ht="12" customHeight="1" x14ac:dyDescent="0.2">
      <c r="A236" s="13"/>
      <c r="B236" s="13"/>
      <c r="C236" s="27" t="s">
        <v>132</v>
      </c>
      <c r="D236" s="13"/>
      <c r="E236" s="91">
        <f t="shared" ref="E236:L236" si="48">-$I$94</f>
        <v>0</v>
      </c>
      <c r="F236" s="91">
        <f t="shared" si="48"/>
        <v>0</v>
      </c>
      <c r="G236" s="91">
        <f t="shared" si="48"/>
        <v>0</v>
      </c>
      <c r="H236" s="91">
        <f t="shared" si="48"/>
        <v>0</v>
      </c>
      <c r="I236" s="91">
        <f t="shared" si="48"/>
        <v>0</v>
      </c>
      <c r="J236" s="91">
        <f t="shared" si="48"/>
        <v>0</v>
      </c>
      <c r="K236" s="91">
        <f t="shared" si="48"/>
        <v>0</v>
      </c>
      <c r="L236" s="91">
        <f t="shared" si="48"/>
        <v>0</v>
      </c>
      <c r="M236" s="10" t="s">
        <v>352</v>
      </c>
      <c r="N236" s="227">
        <f>-(SUM(E236:L236))</f>
        <v>0</v>
      </c>
      <c r="O236" s="14"/>
    </row>
    <row r="237" spans="1:15" ht="12" customHeight="1" x14ac:dyDescent="0.2">
      <c r="A237" s="13" t="s">
        <v>119</v>
      </c>
      <c r="B237" s="13"/>
      <c r="C237" s="27"/>
      <c r="D237" s="13"/>
      <c r="E237" s="91">
        <f t="shared" ref="E237:L237" si="49">E232+(E234+E235+E236)</f>
        <v>0</v>
      </c>
      <c r="F237" s="91">
        <f t="shared" si="49"/>
        <v>0</v>
      </c>
      <c r="G237" s="91">
        <f t="shared" si="49"/>
        <v>0</v>
      </c>
      <c r="H237" s="91">
        <f t="shared" si="49"/>
        <v>0</v>
      </c>
      <c r="I237" s="91">
        <f t="shared" si="49"/>
        <v>0</v>
      </c>
      <c r="J237" s="91">
        <f t="shared" si="49"/>
        <v>0</v>
      </c>
      <c r="K237" s="91">
        <f t="shared" si="49"/>
        <v>0</v>
      </c>
      <c r="L237" s="91">
        <f t="shared" si="49"/>
        <v>0</v>
      </c>
      <c r="M237" s="10" t="s">
        <v>37</v>
      </c>
      <c r="N237" s="227">
        <f>SUM(E237:L237)</f>
        <v>0</v>
      </c>
      <c r="O237" s="14"/>
    </row>
    <row r="238" spans="1:15" ht="12" customHeight="1" x14ac:dyDescent="0.2">
      <c r="A238" s="13" t="s">
        <v>204</v>
      </c>
      <c r="B238" s="13"/>
      <c r="C238" s="27"/>
      <c r="D238" s="13"/>
      <c r="E238" s="228" t="e">
        <f t="shared" ref="E238:L238" si="50">E232/-(E234+E235+E236)</f>
        <v>#DIV/0!</v>
      </c>
      <c r="F238" s="228" t="e">
        <f t="shared" si="50"/>
        <v>#DIV/0!</v>
      </c>
      <c r="G238" s="228" t="e">
        <f t="shared" si="50"/>
        <v>#DIV/0!</v>
      </c>
      <c r="H238" s="228" t="e">
        <f t="shared" si="50"/>
        <v>#DIV/0!</v>
      </c>
      <c r="I238" s="228" t="e">
        <f t="shared" si="50"/>
        <v>#DIV/0!</v>
      </c>
      <c r="J238" s="228" t="e">
        <f t="shared" si="50"/>
        <v>#DIV/0!</v>
      </c>
      <c r="K238" s="228" t="e">
        <f t="shared" si="50"/>
        <v>#DIV/0!</v>
      </c>
      <c r="L238" s="228" t="e">
        <f t="shared" si="50"/>
        <v>#DIV/0!</v>
      </c>
      <c r="M238" s="229"/>
      <c r="N238" s="230"/>
      <c r="O238" s="14"/>
    </row>
    <row r="239" spans="1:15" ht="12" customHeight="1" x14ac:dyDescent="0.2">
      <c r="A239" s="13"/>
      <c r="B239" s="13"/>
      <c r="C239" s="27"/>
      <c r="D239" s="13"/>
      <c r="E239" s="223" t="s">
        <v>5</v>
      </c>
      <c r="F239" s="223" t="s">
        <v>5</v>
      </c>
      <c r="G239" s="223"/>
      <c r="H239" s="223"/>
      <c r="I239" s="223"/>
      <c r="J239" s="223"/>
      <c r="K239" s="223"/>
      <c r="L239" s="223"/>
      <c r="M239" s="10"/>
      <c r="N239" s="13"/>
      <c r="O239" s="14"/>
    </row>
    <row r="240" spans="1:15" s="3" customFormat="1" ht="12" customHeight="1" x14ac:dyDescent="0.2">
      <c r="A240" s="171" t="s">
        <v>103</v>
      </c>
      <c r="B240" s="171"/>
      <c r="C240" s="171"/>
      <c r="D240" s="171"/>
      <c r="E240" s="224" t="s">
        <v>146</v>
      </c>
      <c r="F240" s="224" t="s">
        <v>147</v>
      </c>
      <c r="G240" s="224" t="s">
        <v>148</v>
      </c>
      <c r="H240" s="224" t="s">
        <v>149</v>
      </c>
      <c r="I240" s="224" t="s">
        <v>150</v>
      </c>
      <c r="J240" s="224" t="s">
        <v>151</v>
      </c>
      <c r="K240" s="224" t="s">
        <v>152</v>
      </c>
      <c r="L240" s="224" t="s">
        <v>153</v>
      </c>
      <c r="M240" s="225"/>
      <c r="N240" s="171"/>
      <c r="O240" s="172"/>
    </row>
    <row r="241" spans="1:15" ht="12" customHeight="1" x14ac:dyDescent="0.2">
      <c r="A241" s="13"/>
      <c r="B241" s="27" t="s">
        <v>112</v>
      </c>
      <c r="C241" s="13"/>
      <c r="D241" s="10"/>
      <c r="E241" s="91">
        <f>(L226*$I$152)+L226</f>
        <v>0</v>
      </c>
      <c r="F241" s="91">
        <f t="shared" ref="F241:L241" si="51">(E241*$I$152)+E241</f>
        <v>0</v>
      </c>
      <c r="G241" s="91">
        <f t="shared" si="51"/>
        <v>0</v>
      </c>
      <c r="H241" s="91">
        <f t="shared" si="51"/>
        <v>0</v>
      </c>
      <c r="I241" s="91">
        <f>(H241*$I$152)+H241</f>
        <v>0</v>
      </c>
      <c r="J241" s="91">
        <f t="shared" si="51"/>
        <v>0</v>
      </c>
      <c r="K241" s="91">
        <f t="shared" si="51"/>
        <v>0</v>
      </c>
      <c r="L241" s="91">
        <f t="shared" si="51"/>
        <v>0</v>
      </c>
      <c r="M241" s="10"/>
      <c r="N241" s="13"/>
      <c r="O241" s="14"/>
    </row>
    <row r="242" spans="1:15" ht="12" customHeight="1" x14ac:dyDescent="0.2">
      <c r="A242" s="13"/>
      <c r="B242" s="27" t="s">
        <v>113</v>
      </c>
      <c r="C242" s="13"/>
      <c r="D242" s="10"/>
      <c r="E242" s="91">
        <f t="shared" ref="E242:L242" si="52">-(E241)*$I$155</f>
        <v>0</v>
      </c>
      <c r="F242" s="91">
        <f t="shared" si="52"/>
        <v>0</v>
      </c>
      <c r="G242" s="91">
        <f t="shared" si="52"/>
        <v>0</v>
      </c>
      <c r="H242" s="91">
        <f t="shared" si="52"/>
        <v>0</v>
      </c>
      <c r="I242" s="91">
        <f t="shared" si="52"/>
        <v>0</v>
      </c>
      <c r="J242" s="91">
        <f t="shared" si="52"/>
        <v>0</v>
      </c>
      <c r="K242" s="91">
        <f t="shared" si="52"/>
        <v>0</v>
      </c>
      <c r="L242" s="91">
        <f t="shared" si="52"/>
        <v>0</v>
      </c>
      <c r="M242" s="10"/>
      <c r="N242" s="13"/>
      <c r="O242" s="14"/>
    </row>
    <row r="243" spans="1:15" ht="12" customHeight="1" x14ac:dyDescent="0.2">
      <c r="A243" s="13"/>
      <c r="B243" s="27" t="s">
        <v>114</v>
      </c>
      <c r="C243" s="13"/>
      <c r="D243" s="10"/>
      <c r="E243" s="91">
        <f t="shared" ref="E243:L243" si="53">E241+E242</f>
        <v>0</v>
      </c>
      <c r="F243" s="91">
        <f t="shared" si="53"/>
        <v>0</v>
      </c>
      <c r="G243" s="91">
        <f t="shared" si="53"/>
        <v>0</v>
      </c>
      <c r="H243" s="91">
        <f t="shared" si="53"/>
        <v>0</v>
      </c>
      <c r="I243" s="91">
        <f t="shared" si="53"/>
        <v>0</v>
      </c>
      <c r="J243" s="91">
        <f t="shared" si="53"/>
        <v>0</v>
      </c>
      <c r="K243" s="91">
        <f t="shared" si="53"/>
        <v>0</v>
      </c>
      <c r="L243" s="91">
        <f t="shared" si="53"/>
        <v>0</v>
      </c>
      <c r="M243" s="10"/>
      <c r="N243" s="13"/>
      <c r="O243" s="14"/>
    </row>
    <row r="244" spans="1:15" ht="12" customHeight="1" x14ac:dyDescent="0.2">
      <c r="A244" s="13"/>
      <c r="B244" s="27" t="s">
        <v>115</v>
      </c>
      <c r="C244" s="13"/>
      <c r="D244" s="10"/>
      <c r="E244" s="91">
        <f>(L229)*$I$154+L229</f>
        <v>0</v>
      </c>
      <c r="F244" s="91">
        <f t="shared" ref="F244:L244" si="54">(E244)*$I$154+E244</f>
        <v>0</v>
      </c>
      <c r="G244" s="91">
        <f t="shared" si="54"/>
        <v>0</v>
      </c>
      <c r="H244" s="91">
        <f t="shared" si="54"/>
        <v>0</v>
      </c>
      <c r="I244" s="91">
        <f>(H244)*$I$154+H244</f>
        <v>0</v>
      </c>
      <c r="J244" s="91">
        <f t="shared" si="54"/>
        <v>0</v>
      </c>
      <c r="K244" s="91">
        <f t="shared" si="54"/>
        <v>0</v>
      </c>
      <c r="L244" s="91">
        <f t="shared" si="54"/>
        <v>0</v>
      </c>
      <c r="M244" s="10"/>
      <c r="N244" s="13"/>
      <c r="O244" s="14"/>
    </row>
    <row r="245" spans="1:15" ht="12" customHeight="1" x14ac:dyDescent="0.2">
      <c r="A245" s="13"/>
      <c r="B245" s="27" t="s">
        <v>116</v>
      </c>
      <c r="C245" s="13"/>
      <c r="D245" s="10"/>
      <c r="E245" s="91">
        <f>(L230*$I$154)+L230</f>
        <v>0</v>
      </c>
      <c r="F245" s="91">
        <f>(E245*$I$154)+E245</f>
        <v>0</v>
      </c>
      <c r="G245" s="91">
        <f t="shared" ref="G245:L245" si="55">(F245*$I$154)+F245</f>
        <v>0</v>
      </c>
      <c r="H245" s="91">
        <f t="shared" si="55"/>
        <v>0</v>
      </c>
      <c r="I245" s="91">
        <f>(H245*$I$154)+H245</f>
        <v>0</v>
      </c>
      <c r="J245" s="91">
        <f t="shared" si="55"/>
        <v>0</v>
      </c>
      <c r="K245" s="91">
        <f t="shared" si="55"/>
        <v>0</v>
      </c>
      <c r="L245" s="91">
        <f t="shared" si="55"/>
        <v>0</v>
      </c>
      <c r="M245" s="10"/>
      <c r="N245" s="13"/>
      <c r="O245" s="14"/>
    </row>
    <row r="246" spans="1:15" ht="12" customHeight="1" x14ac:dyDescent="0.2">
      <c r="A246" s="13"/>
      <c r="B246" s="27" t="s">
        <v>131</v>
      </c>
      <c r="C246" s="13"/>
      <c r="D246" s="10"/>
      <c r="E246" s="91">
        <f>(L231*$I$154)+L231</f>
        <v>0</v>
      </c>
      <c r="F246" s="91">
        <f t="shared" ref="F246:L246" si="56">(E246*$I$154)+E246</f>
        <v>0</v>
      </c>
      <c r="G246" s="91">
        <f t="shared" si="56"/>
        <v>0</v>
      </c>
      <c r="H246" s="91">
        <f t="shared" si="56"/>
        <v>0</v>
      </c>
      <c r="I246" s="91">
        <f>(H246*$I$154)+H246</f>
        <v>0</v>
      </c>
      <c r="J246" s="91">
        <f t="shared" si="56"/>
        <v>0</v>
      </c>
      <c r="K246" s="91">
        <f t="shared" si="56"/>
        <v>0</v>
      </c>
      <c r="L246" s="91">
        <f t="shared" si="56"/>
        <v>0</v>
      </c>
      <c r="M246" s="10"/>
      <c r="N246" s="13"/>
      <c r="O246" s="14"/>
    </row>
    <row r="247" spans="1:15" ht="12" customHeight="1" x14ac:dyDescent="0.2">
      <c r="A247" s="13" t="s">
        <v>117</v>
      </c>
      <c r="B247" s="27"/>
      <c r="C247" s="13"/>
      <c r="D247" s="10"/>
      <c r="E247" s="91">
        <f t="shared" ref="E247:L247" si="57">(E243+E244+E245+E246)</f>
        <v>0</v>
      </c>
      <c r="F247" s="91">
        <f t="shared" si="57"/>
        <v>0</v>
      </c>
      <c r="G247" s="91">
        <f t="shared" si="57"/>
        <v>0</v>
      </c>
      <c r="H247" s="91">
        <f t="shared" si="57"/>
        <v>0</v>
      </c>
      <c r="I247" s="91">
        <f t="shared" si="57"/>
        <v>0</v>
      </c>
      <c r="J247" s="91">
        <f t="shared" si="57"/>
        <v>0</v>
      </c>
      <c r="K247" s="91">
        <f t="shared" si="57"/>
        <v>0</v>
      </c>
      <c r="L247" s="91">
        <f t="shared" si="57"/>
        <v>0</v>
      </c>
      <c r="M247" s="10"/>
      <c r="N247" s="13"/>
      <c r="O247" s="14"/>
    </row>
    <row r="248" spans="1:15" ht="12" customHeight="1" x14ac:dyDescent="0.2">
      <c r="A248" s="13"/>
      <c r="B248" s="27" t="s">
        <v>118</v>
      </c>
      <c r="C248" s="13"/>
      <c r="D248" s="13"/>
      <c r="E248" s="90"/>
      <c r="F248" s="90"/>
      <c r="G248" s="90"/>
      <c r="H248" s="90"/>
      <c r="I248" s="90"/>
      <c r="J248" s="90"/>
      <c r="K248" s="90"/>
      <c r="L248" s="90"/>
      <c r="M248" s="13"/>
      <c r="N248" s="13"/>
      <c r="O248" s="14"/>
    </row>
    <row r="249" spans="1:15" ht="12" customHeight="1" x14ac:dyDescent="0.2">
      <c r="A249" s="13"/>
      <c r="B249" s="13"/>
      <c r="C249" s="27" t="s">
        <v>350</v>
      </c>
      <c r="D249" s="10"/>
      <c r="E249" s="91">
        <f t="shared" ref="E249:L249" si="58">-$G$94</f>
        <v>0</v>
      </c>
      <c r="F249" s="91">
        <f t="shared" si="58"/>
        <v>0</v>
      </c>
      <c r="G249" s="91">
        <f t="shared" si="58"/>
        <v>0</v>
      </c>
      <c r="H249" s="91">
        <f t="shared" si="58"/>
        <v>0</v>
      </c>
      <c r="I249" s="91">
        <f t="shared" si="58"/>
        <v>0</v>
      </c>
      <c r="J249" s="91">
        <f t="shared" si="58"/>
        <v>0</v>
      </c>
      <c r="K249" s="91">
        <f t="shared" si="58"/>
        <v>0</v>
      </c>
      <c r="L249" s="91">
        <f t="shared" si="58"/>
        <v>0</v>
      </c>
      <c r="M249" s="10"/>
      <c r="N249" s="13"/>
      <c r="O249" s="14"/>
    </row>
    <row r="250" spans="1:15" ht="12" customHeight="1" x14ac:dyDescent="0.2">
      <c r="A250" s="13"/>
      <c r="B250" s="13"/>
      <c r="C250" s="27" t="s">
        <v>351</v>
      </c>
      <c r="D250" s="13"/>
      <c r="E250" s="91">
        <f t="shared" ref="E250:L250" si="59">-$H$94</f>
        <v>0</v>
      </c>
      <c r="F250" s="91">
        <f t="shared" si="59"/>
        <v>0</v>
      </c>
      <c r="G250" s="91">
        <f t="shared" si="59"/>
        <v>0</v>
      </c>
      <c r="H250" s="91">
        <f t="shared" si="59"/>
        <v>0</v>
      </c>
      <c r="I250" s="91">
        <f t="shared" si="59"/>
        <v>0</v>
      </c>
      <c r="J250" s="91">
        <f t="shared" si="59"/>
        <v>0</v>
      </c>
      <c r="K250" s="91">
        <f t="shared" si="59"/>
        <v>0</v>
      </c>
      <c r="L250" s="91">
        <f t="shared" si="59"/>
        <v>0</v>
      </c>
      <c r="M250" s="10" t="s">
        <v>320</v>
      </c>
      <c r="N250" s="227">
        <f>-(SUM(E250:L250))</f>
        <v>0</v>
      </c>
      <c r="O250" s="14"/>
    </row>
    <row r="251" spans="1:15" ht="12" customHeight="1" x14ac:dyDescent="0.2">
      <c r="A251" s="13"/>
      <c r="B251" s="13"/>
      <c r="C251" s="27" t="s">
        <v>132</v>
      </c>
      <c r="D251" s="13"/>
      <c r="E251" s="91">
        <f t="shared" ref="E251:L251" si="60">-$I$94</f>
        <v>0</v>
      </c>
      <c r="F251" s="91">
        <f t="shared" si="60"/>
        <v>0</v>
      </c>
      <c r="G251" s="91">
        <f t="shared" si="60"/>
        <v>0</v>
      </c>
      <c r="H251" s="91">
        <f t="shared" si="60"/>
        <v>0</v>
      </c>
      <c r="I251" s="91">
        <f t="shared" si="60"/>
        <v>0</v>
      </c>
      <c r="J251" s="91">
        <f t="shared" si="60"/>
        <v>0</v>
      </c>
      <c r="K251" s="91">
        <f t="shared" si="60"/>
        <v>0</v>
      </c>
      <c r="L251" s="91">
        <f t="shared" si="60"/>
        <v>0</v>
      </c>
      <c r="M251" s="10" t="s">
        <v>352</v>
      </c>
      <c r="N251" s="227">
        <f>-(SUM(E251:L251))</f>
        <v>0</v>
      </c>
      <c r="O251" s="14"/>
    </row>
    <row r="252" spans="1:15" ht="12" customHeight="1" x14ac:dyDescent="0.2">
      <c r="A252" s="13" t="s">
        <v>119</v>
      </c>
      <c r="B252" s="13"/>
      <c r="C252" s="27"/>
      <c r="D252" s="13"/>
      <c r="E252" s="91">
        <f t="shared" ref="E252:L252" si="61">E247+(E249+E250+E251)</f>
        <v>0</v>
      </c>
      <c r="F252" s="91">
        <f t="shared" si="61"/>
        <v>0</v>
      </c>
      <c r="G252" s="91">
        <f t="shared" si="61"/>
        <v>0</v>
      </c>
      <c r="H252" s="91">
        <f t="shared" si="61"/>
        <v>0</v>
      </c>
      <c r="I252" s="91">
        <f t="shared" si="61"/>
        <v>0</v>
      </c>
      <c r="J252" s="91">
        <f t="shared" si="61"/>
        <v>0</v>
      </c>
      <c r="K252" s="91">
        <f t="shared" si="61"/>
        <v>0</v>
      </c>
      <c r="L252" s="91">
        <f t="shared" si="61"/>
        <v>0</v>
      </c>
      <c r="M252" s="10" t="s">
        <v>37</v>
      </c>
      <c r="N252" s="227">
        <f>SUM(E252:L252)</f>
        <v>0</v>
      </c>
      <c r="O252" s="14"/>
    </row>
    <row r="253" spans="1:15" ht="12" customHeight="1" x14ac:dyDescent="0.2">
      <c r="A253" s="13" t="s">
        <v>204</v>
      </c>
      <c r="B253" s="13"/>
      <c r="C253" s="27"/>
      <c r="D253" s="13"/>
      <c r="E253" s="228" t="e">
        <f t="shared" ref="E253:L253" si="62">E247/-(E249+E250+E251)</f>
        <v>#DIV/0!</v>
      </c>
      <c r="F253" s="228" t="e">
        <f t="shared" si="62"/>
        <v>#DIV/0!</v>
      </c>
      <c r="G253" s="228" t="e">
        <f t="shared" si="62"/>
        <v>#DIV/0!</v>
      </c>
      <c r="H253" s="228" t="e">
        <f t="shared" si="62"/>
        <v>#DIV/0!</v>
      </c>
      <c r="I253" s="228" t="e">
        <f t="shared" si="62"/>
        <v>#DIV/0!</v>
      </c>
      <c r="J253" s="228" t="e">
        <f t="shared" si="62"/>
        <v>#DIV/0!</v>
      </c>
      <c r="K253" s="228" t="e">
        <f t="shared" si="62"/>
        <v>#DIV/0!</v>
      </c>
      <c r="L253" s="228" t="e">
        <f t="shared" si="62"/>
        <v>#DIV/0!</v>
      </c>
      <c r="M253" s="229"/>
      <c r="N253" s="230"/>
      <c r="O253" s="14"/>
    </row>
    <row r="254" spans="1:15" ht="12" customHeight="1" x14ac:dyDescent="0.2">
      <c r="A254" s="13"/>
      <c r="B254" s="13"/>
      <c r="C254" s="27"/>
      <c r="D254" s="13"/>
      <c r="E254" s="223" t="s">
        <v>5</v>
      </c>
      <c r="F254" s="223" t="s">
        <v>5</v>
      </c>
      <c r="G254" s="223"/>
      <c r="H254" s="223"/>
      <c r="I254" s="223"/>
      <c r="J254" s="223"/>
      <c r="K254" s="223"/>
      <c r="L254" s="223"/>
      <c r="M254" s="229"/>
      <c r="N254" s="230"/>
      <c r="O254" s="14"/>
    </row>
    <row r="255" spans="1:15" s="3" customFormat="1" ht="12" customHeight="1" x14ac:dyDescent="0.2">
      <c r="A255" s="171"/>
      <c r="B255" s="231" t="s">
        <v>120</v>
      </c>
      <c r="C255" s="171"/>
      <c r="D255" s="171"/>
      <c r="E255" s="224" t="s">
        <v>154</v>
      </c>
      <c r="F255" s="224" t="s">
        <v>155</v>
      </c>
      <c r="G255" s="224" t="s">
        <v>156</v>
      </c>
      <c r="H255" s="224" t="s">
        <v>157</v>
      </c>
      <c r="I255" s="224" t="s">
        <v>158</v>
      </c>
      <c r="J255" s="224" t="s">
        <v>159</v>
      </c>
      <c r="K255" s="224" t="s">
        <v>160</v>
      </c>
      <c r="L255" s="224" t="s">
        <v>161</v>
      </c>
      <c r="M255" s="171"/>
      <c r="N255" s="171"/>
      <c r="O255" s="172"/>
    </row>
    <row r="256" spans="1:15" ht="12" customHeight="1" x14ac:dyDescent="0.2">
      <c r="A256" s="13"/>
      <c r="B256" s="27" t="s">
        <v>129</v>
      </c>
      <c r="C256" s="13"/>
      <c r="D256" s="10"/>
      <c r="E256" s="91">
        <f>(L241*$I$152)+L241</f>
        <v>0</v>
      </c>
      <c r="F256" s="91">
        <f t="shared" ref="F256:L256" si="63">(E256*$I$152)+E256</f>
        <v>0</v>
      </c>
      <c r="G256" s="91">
        <f t="shared" si="63"/>
        <v>0</v>
      </c>
      <c r="H256" s="91">
        <f t="shared" si="63"/>
        <v>0</v>
      </c>
      <c r="I256" s="91">
        <f>(H256*$I$152)+H256</f>
        <v>0</v>
      </c>
      <c r="J256" s="91">
        <f t="shared" si="63"/>
        <v>0</v>
      </c>
      <c r="K256" s="91">
        <f t="shared" si="63"/>
        <v>0</v>
      </c>
      <c r="L256" s="91">
        <f t="shared" si="63"/>
        <v>0</v>
      </c>
      <c r="M256" s="13"/>
      <c r="N256" s="13"/>
      <c r="O256" s="14"/>
    </row>
    <row r="257" spans="1:16" ht="12" customHeight="1" x14ac:dyDescent="0.2">
      <c r="A257" s="13"/>
      <c r="B257" s="27" t="s">
        <v>113</v>
      </c>
      <c r="C257" s="13"/>
      <c r="D257" s="13"/>
      <c r="E257" s="91">
        <f t="shared" ref="E257:L257" si="64">-(E256)*$I$155</f>
        <v>0</v>
      </c>
      <c r="F257" s="91">
        <f t="shared" si="64"/>
        <v>0</v>
      </c>
      <c r="G257" s="91">
        <f t="shared" si="64"/>
        <v>0</v>
      </c>
      <c r="H257" s="91">
        <f t="shared" si="64"/>
        <v>0</v>
      </c>
      <c r="I257" s="91">
        <f t="shared" si="64"/>
        <v>0</v>
      </c>
      <c r="J257" s="91">
        <f t="shared" si="64"/>
        <v>0</v>
      </c>
      <c r="K257" s="91">
        <f t="shared" si="64"/>
        <v>0</v>
      </c>
      <c r="L257" s="91">
        <f t="shared" si="64"/>
        <v>0</v>
      </c>
      <c r="M257" s="13"/>
      <c r="N257" s="13"/>
      <c r="O257" s="14"/>
    </row>
    <row r="258" spans="1:16" ht="12" customHeight="1" x14ac:dyDescent="0.2">
      <c r="A258" s="13"/>
      <c r="B258" s="27" t="s">
        <v>114</v>
      </c>
      <c r="C258" s="13"/>
      <c r="D258" s="10"/>
      <c r="E258" s="91">
        <f t="shared" ref="E258:L258" si="65">E256+E257</f>
        <v>0</v>
      </c>
      <c r="F258" s="91">
        <f t="shared" si="65"/>
        <v>0</v>
      </c>
      <c r="G258" s="91">
        <f t="shared" si="65"/>
        <v>0</v>
      </c>
      <c r="H258" s="91">
        <f t="shared" si="65"/>
        <v>0</v>
      </c>
      <c r="I258" s="91">
        <f t="shared" si="65"/>
        <v>0</v>
      </c>
      <c r="J258" s="91">
        <f t="shared" si="65"/>
        <v>0</v>
      </c>
      <c r="K258" s="91">
        <f t="shared" si="65"/>
        <v>0</v>
      </c>
      <c r="L258" s="91">
        <f t="shared" si="65"/>
        <v>0</v>
      </c>
      <c r="M258" s="13"/>
      <c r="N258" s="13"/>
      <c r="O258" s="14"/>
    </row>
    <row r="259" spans="1:16" ht="12" customHeight="1" x14ac:dyDescent="0.2">
      <c r="A259" s="13"/>
      <c r="B259" s="27" t="s">
        <v>115</v>
      </c>
      <c r="C259" s="13"/>
      <c r="D259" s="13"/>
      <c r="E259" s="91">
        <f>(L244)*$I$154+L244</f>
        <v>0</v>
      </c>
      <c r="F259" s="91">
        <f t="shared" ref="F259:L259" si="66">(E259)*$I$154+E259</f>
        <v>0</v>
      </c>
      <c r="G259" s="91">
        <f t="shared" si="66"/>
        <v>0</v>
      </c>
      <c r="H259" s="91">
        <f t="shared" si="66"/>
        <v>0</v>
      </c>
      <c r="I259" s="91">
        <f>(H259)*$I$154+H259</f>
        <v>0</v>
      </c>
      <c r="J259" s="91">
        <f t="shared" si="66"/>
        <v>0</v>
      </c>
      <c r="K259" s="91">
        <f t="shared" si="66"/>
        <v>0</v>
      </c>
      <c r="L259" s="91">
        <f t="shared" si="66"/>
        <v>0</v>
      </c>
      <c r="M259" s="13"/>
      <c r="N259" s="13"/>
      <c r="O259" s="14"/>
    </row>
    <row r="260" spans="1:16" ht="12" customHeight="1" x14ac:dyDescent="0.2">
      <c r="A260" s="13"/>
      <c r="B260" s="27" t="s">
        <v>130</v>
      </c>
      <c r="C260" s="13"/>
      <c r="D260" s="13"/>
      <c r="E260" s="91">
        <f>(L245*$I$154)+L245</f>
        <v>0</v>
      </c>
      <c r="F260" s="91">
        <f>(E260*$I$154)+E260</f>
        <v>0</v>
      </c>
      <c r="G260" s="91">
        <f t="shared" ref="G260:L260" si="67">(F260*$I$154)+F260</f>
        <v>0</v>
      </c>
      <c r="H260" s="91">
        <f t="shared" si="67"/>
        <v>0</v>
      </c>
      <c r="I260" s="91">
        <f>(H260*$I$154)+H260</f>
        <v>0</v>
      </c>
      <c r="J260" s="91">
        <f t="shared" si="67"/>
        <v>0</v>
      </c>
      <c r="K260" s="91">
        <f t="shared" si="67"/>
        <v>0</v>
      </c>
      <c r="L260" s="91">
        <f t="shared" si="67"/>
        <v>0</v>
      </c>
      <c r="M260" s="13"/>
      <c r="N260" s="13"/>
      <c r="O260" s="14"/>
    </row>
    <row r="261" spans="1:16" ht="12" customHeight="1" x14ac:dyDescent="0.2">
      <c r="A261" s="13"/>
      <c r="B261" s="27" t="s">
        <v>131</v>
      </c>
      <c r="C261" s="13"/>
      <c r="D261" s="13"/>
      <c r="E261" s="91">
        <f>(L246*$I$154)+L246</f>
        <v>0</v>
      </c>
      <c r="F261" s="91">
        <f>(E261*$I$154)+E261</f>
        <v>0</v>
      </c>
      <c r="G261" s="91">
        <f t="shared" ref="G261:L261" si="68">(F261*$I$154)+F261</f>
        <v>0</v>
      </c>
      <c r="H261" s="91">
        <f t="shared" si="68"/>
        <v>0</v>
      </c>
      <c r="I261" s="91">
        <f>(H261*$I$154)+H261</f>
        <v>0</v>
      </c>
      <c r="J261" s="91">
        <f t="shared" si="68"/>
        <v>0</v>
      </c>
      <c r="K261" s="91">
        <f t="shared" si="68"/>
        <v>0</v>
      </c>
      <c r="L261" s="91">
        <f t="shared" si="68"/>
        <v>0</v>
      </c>
      <c r="M261" s="13"/>
      <c r="N261" s="13"/>
      <c r="O261" s="14"/>
    </row>
    <row r="262" spans="1:16" ht="12" customHeight="1" x14ac:dyDescent="0.2">
      <c r="A262" s="13" t="s">
        <v>117</v>
      </c>
      <c r="B262" s="13"/>
      <c r="C262" s="13"/>
      <c r="D262" s="13"/>
      <c r="E262" s="91">
        <f t="shared" ref="E262:L262" si="69">(E258+E259+E260+E261)</f>
        <v>0</v>
      </c>
      <c r="F262" s="91">
        <f t="shared" si="69"/>
        <v>0</v>
      </c>
      <c r="G262" s="91">
        <f t="shared" si="69"/>
        <v>0</v>
      </c>
      <c r="H262" s="91">
        <f t="shared" si="69"/>
        <v>0</v>
      </c>
      <c r="I262" s="91">
        <f t="shared" si="69"/>
        <v>0</v>
      </c>
      <c r="J262" s="91">
        <f t="shared" si="69"/>
        <v>0</v>
      </c>
      <c r="K262" s="91">
        <f t="shared" si="69"/>
        <v>0</v>
      </c>
      <c r="L262" s="91">
        <f t="shared" si="69"/>
        <v>0</v>
      </c>
      <c r="M262" s="13"/>
      <c r="N262" s="13"/>
      <c r="O262" s="14"/>
    </row>
    <row r="263" spans="1:16" ht="12" customHeight="1" x14ac:dyDescent="0.2">
      <c r="A263" s="13"/>
      <c r="B263" s="13" t="s">
        <v>118</v>
      </c>
      <c r="C263" s="27"/>
      <c r="D263" s="13"/>
      <c r="E263" s="90"/>
      <c r="F263" s="90"/>
      <c r="G263" s="91"/>
      <c r="H263" s="91"/>
      <c r="I263" s="91"/>
      <c r="J263" s="91"/>
      <c r="K263" s="91"/>
      <c r="L263" s="91"/>
      <c r="M263" s="13"/>
      <c r="N263" s="13"/>
      <c r="O263" s="14"/>
    </row>
    <row r="264" spans="1:16" ht="12" customHeight="1" thickBot="1" x14ac:dyDescent="0.25">
      <c r="A264" s="13"/>
      <c r="B264" s="13"/>
      <c r="C264" s="27" t="s">
        <v>350</v>
      </c>
      <c r="D264" s="10"/>
      <c r="E264" s="91">
        <f>-$G$94</f>
        <v>0</v>
      </c>
      <c r="F264" s="91">
        <f t="shared" ref="F264:L264" si="70">-$G$94</f>
        <v>0</v>
      </c>
      <c r="G264" s="91">
        <f t="shared" si="70"/>
        <v>0</v>
      </c>
      <c r="H264" s="91">
        <f t="shared" si="70"/>
        <v>0</v>
      </c>
      <c r="I264" s="91">
        <f t="shared" si="70"/>
        <v>0</v>
      </c>
      <c r="J264" s="91">
        <f t="shared" si="70"/>
        <v>0</v>
      </c>
      <c r="K264" s="91">
        <f t="shared" si="70"/>
        <v>0</v>
      </c>
      <c r="L264" s="91">
        <f t="shared" si="70"/>
        <v>0</v>
      </c>
      <c r="M264" s="13"/>
      <c r="N264" s="232" t="s">
        <v>162</v>
      </c>
      <c r="O264" s="14"/>
    </row>
    <row r="265" spans="1:16" ht="12" customHeight="1" thickTop="1" x14ac:dyDescent="0.2">
      <c r="A265" s="13"/>
      <c r="B265" s="13"/>
      <c r="C265" s="27" t="s">
        <v>351</v>
      </c>
      <c r="D265" s="13"/>
      <c r="E265" s="91">
        <f t="shared" ref="E265:L265" si="71">-$H$94</f>
        <v>0</v>
      </c>
      <c r="F265" s="91">
        <f t="shared" si="71"/>
        <v>0</v>
      </c>
      <c r="G265" s="91">
        <f t="shared" si="71"/>
        <v>0</v>
      </c>
      <c r="H265" s="91">
        <f t="shared" si="71"/>
        <v>0</v>
      </c>
      <c r="I265" s="91">
        <f t="shared" si="71"/>
        <v>0</v>
      </c>
      <c r="J265" s="91">
        <f t="shared" si="71"/>
        <v>0</v>
      </c>
      <c r="K265" s="91">
        <f t="shared" si="71"/>
        <v>0</v>
      </c>
      <c r="L265" s="91">
        <f t="shared" si="71"/>
        <v>0</v>
      </c>
      <c r="M265" s="10" t="s">
        <v>320</v>
      </c>
      <c r="N265" s="227">
        <f>+N205+N220+N235+N250+(-(SUM(E265:L265)))</f>
        <v>0</v>
      </c>
      <c r="O265" s="14"/>
    </row>
    <row r="266" spans="1:16" ht="12" customHeight="1" x14ac:dyDescent="0.2">
      <c r="A266" s="13"/>
      <c r="B266" s="13"/>
      <c r="C266" s="27" t="s">
        <v>132</v>
      </c>
      <c r="D266" s="13"/>
      <c r="E266" s="91">
        <f t="shared" ref="E266:L266" si="72">-$I$94</f>
        <v>0</v>
      </c>
      <c r="F266" s="91">
        <f t="shared" si="72"/>
        <v>0</v>
      </c>
      <c r="G266" s="91">
        <f t="shared" si="72"/>
        <v>0</v>
      </c>
      <c r="H266" s="91">
        <f t="shared" si="72"/>
        <v>0</v>
      </c>
      <c r="I266" s="91">
        <f t="shared" si="72"/>
        <v>0</v>
      </c>
      <c r="J266" s="91">
        <f t="shared" si="72"/>
        <v>0</v>
      </c>
      <c r="K266" s="91">
        <f t="shared" si="72"/>
        <v>0</v>
      </c>
      <c r="L266" s="91">
        <f t="shared" si="72"/>
        <v>0</v>
      </c>
      <c r="M266" s="10" t="s">
        <v>352</v>
      </c>
      <c r="N266" s="227">
        <f>+N206+N221+N236+N251+(-(SUM(E266:L266)))</f>
        <v>0</v>
      </c>
      <c r="O266" s="14"/>
    </row>
    <row r="267" spans="1:16" ht="12" customHeight="1" x14ac:dyDescent="0.2">
      <c r="A267" s="13" t="s">
        <v>119</v>
      </c>
      <c r="B267" s="10"/>
      <c r="C267" s="10"/>
      <c r="D267" s="13"/>
      <c r="E267" s="91">
        <f t="shared" ref="E267:L267" si="73">E262+(E264+E265+E266)</f>
        <v>0</v>
      </c>
      <c r="F267" s="91">
        <f t="shared" si="73"/>
        <v>0</v>
      </c>
      <c r="G267" s="91">
        <f t="shared" si="73"/>
        <v>0</v>
      </c>
      <c r="H267" s="91">
        <f t="shared" si="73"/>
        <v>0</v>
      </c>
      <c r="I267" s="91">
        <f t="shared" si="73"/>
        <v>0</v>
      </c>
      <c r="J267" s="91">
        <f t="shared" si="73"/>
        <v>0</v>
      </c>
      <c r="K267" s="91">
        <f t="shared" si="73"/>
        <v>0</v>
      </c>
      <c r="L267" s="91">
        <f t="shared" si="73"/>
        <v>0</v>
      </c>
      <c r="M267" s="10" t="s">
        <v>37</v>
      </c>
      <c r="N267" s="227">
        <f>+N207+N222+N237+N252+SUM(E267:L267)</f>
        <v>0</v>
      </c>
      <c r="O267" s="14"/>
      <c r="P267" s="1"/>
    </row>
    <row r="268" spans="1:16" x14ac:dyDescent="0.2">
      <c r="A268" s="13" t="s">
        <v>204</v>
      </c>
      <c r="B268" s="10"/>
      <c r="C268" s="10"/>
      <c r="D268" s="13"/>
      <c r="E268" s="228" t="e">
        <f t="shared" ref="E268:L268" si="74">E262/-(E264+E265+E266)</f>
        <v>#DIV/0!</v>
      </c>
      <c r="F268" s="228" t="e">
        <f t="shared" si="74"/>
        <v>#DIV/0!</v>
      </c>
      <c r="G268" s="228" t="e">
        <f t="shared" si="74"/>
        <v>#DIV/0!</v>
      </c>
      <c r="H268" s="228" t="e">
        <f t="shared" si="74"/>
        <v>#DIV/0!</v>
      </c>
      <c r="I268" s="228" t="e">
        <f t="shared" si="74"/>
        <v>#DIV/0!</v>
      </c>
      <c r="J268" s="228" t="e">
        <f t="shared" si="74"/>
        <v>#DIV/0!</v>
      </c>
      <c r="K268" s="228" t="e">
        <f t="shared" si="74"/>
        <v>#DIV/0!</v>
      </c>
      <c r="L268" s="228" t="e">
        <f t="shared" si="74"/>
        <v>#DIV/0!</v>
      </c>
      <c r="M268" s="10"/>
      <c r="N268" s="13"/>
      <c r="O268" s="14"/>
      <c r="P268" s="1"/>
    </row>
    <row r="269" spans="1:16" x14ac:dyDescent="0.2">
      <c r="A269" s="13"/>
      <c r="B269" s="10"/>
      <c r="C269" s="10"/>
      <c r="D269" s="13"/>
      <c r="E269" s="10"/>
      <c r="F269" s="10"/>
      <c r="G269" s="10"/>
      <c r="H269" s="10"/>
      <c r="I269" s="10"/>
      <c r="J269" s="10"/>
      <c r="K269" s="10"/>
      <c r="L269" s="10"/>
      <c r="M269" s="10"/>
      <c r="N269" s="13"/>
      <c r="O269" s="14"/>
      <c r="P269" s="1"/>
    </row>
    <row r="270" spans="1:16" x14ac:dyDescent="0.2">
      <c r="A270" s="13"/>
      <c r="B270" s="10"/>
      <c r="C270" s="10"/>
      <c r="D270" s="13"/>
      <c r="E270" s="10"/>
      <c r="F270" s="10"/>
      <c r="G270" s="10"/>
      <c r="H270" s="10"/>
      <c r="I270" s="10"/>
      <c r="J270" s="10"/>
      <c r="K270" s="10"/>
      <c r="L270" s="10"/>
      <c r="M270" s="10"/>
      <c r="N270" s="13"/>
      <c r="O270" s="14"/>
      <c r="P270" s="1"/>
    </row>
    <row r="271" spans="1:16" x14ac:dyDescent="0.2">
      <c r="A271" s="13"/>
      <c r="B271" s="13"/>
      <c r="C271" s="13"/>
      <c r="D271" s="13"/>
      <c r="E271" s="13"/>
      <c r="F271" s="10"/>
      <c r="G271" s="10"/>
      <c r="H271" s="10"/>
      <c r="I271" s="10"/>
      <c r="J271" s="10"/>
      <c r="K271" s="10"/>
      <c r="L271" s="10"/>
      <c r="M271" s="10"/>
      <c r="N271" s="13"/>
      <c r="O271" s="14"/>
    </row>
    <row r="272" spans="1:16" ht="13.5" thickBot="1" x14ac:dyDescent="0.25">
      <c r="A272" s="304" t="s">
        <v>215</v>
      </c>
      <c r="B272" s="304"/>
      <c r="C272" s="304"/>
      <c r="D272" s="304"/>
      <c r="E272" s="304"/>
      <c r="F272" s="304"/>
      <c r="G272" s="304"/>
      <c r="H272" s="304"/>
      <c r="I272" s="304"/>
      <c r="J272" s="304"/>
      <c r="K272" s="10"/>
      <c r="L272" s="10"/>
      <c r="M272" s="10"/>
      <c r="N272" s="13"/>
      <c r="O272" s="14"/>
    </row>
    <row r="273" spans="1:15" x14ac:dyDescent="0.2">
      <c r="A273" s="233"/>
      <c r="B273" s="233"/>
      <c r="C273" s="234" t="s">
        <v>239</v>
      </c>
      <c r="D273" s="302">
        <v>40909</v>
      </c>
      <c r="E273" s="303"/>
      <c r="F273" s="235" t="s">
        <v>163</v>
      </c>
      <c r="G273" s="235"/>
      <c r="H273" s="235"/>
      <c r="I273" s="235"/>
      <c r="J273" s="235"/>
      <c r="K273" s="10"/>
      <c r="L273" s="10"/>
      <c r="M273" s="10"/>
      <c r="N273" s="13"/>
      <c r="O273" s="14"/>
    </row>
    <row r="274" spans="1:15" x14ac:dyDescent="0.2">
      <c r="A274" s="134"/>
      <c r="B274" s="134"/>
      <c r="C274" s="134"/>
      <c r="D274" s="134"/>
      <c r="E274" s="134"/>
      <c r="F274" s="134" t="s">
        <v>164</v>
      </c>
      <c r="G274" s="134" t="s">
        <v>165</v>
      </c>
      <c r="H274" s="236" t="s">
        <v>166</v>
      </c>
      <c r="I274" s="236" t="s">
        <v>167</v>
      </c>
      <c r="J274" s="134" t="s">
        <v>168</v>
      </c>
      <c r="K274" s="10"/>
      <c r="L274" s="237"/>
      <c r="M274" s="10"/>
      <c r="N274" s="13"/>
      <c r="O274" s="14"/>
    </row>
    <row r="275" spans="1:15" x14ac:dyDescent="0.2">
      <c r="A275" s="135"/>
      <c r="B275" s="135"/>
      <c r="C275" s="309" t="s">
        <v>268</v>
      </c>
      <c r="D275" s="309"/>
      <c r="E275" s="238">
        <v>1.87</v>
      </c>
      <c r="F275" s="239">
        <v>103484</v>
      </c>
      <c r="G275" s="239">
        <v>118629</v>
      </c>
      <c r="H275" s="239">
        <v>144252</v>
      </c>
      <c r="I275" s="239">
        <v>186615</v>
      </c>
      <c r="J275" s="239">
        <v>204845</v>
      </c>
      <c r="K275" s="13"/>
      <c r="L275" s="237"/>
      <c r="M275" s="10"/>
      <c r="N275" s="13"/>
      <c r="O275" s="14"/>
    </row>
    <row r="276" spans="1:15" x14ac:dyDescent="0.2">
      <c r="A276" s="134"/>
      <c r="B276" s="134"/>
      <c r="C276" s="135"/>
      <c r="D276" s="134" t="s">
        <v>169</v>
      </c>
      <c r="E276" s="134"/>
      <c r="F276" s="240">
        <v>0</v>
      </c>
      <c r="G276" s="241">
        <v>0</v>
      </c>
      <c r="H276" s="241">
        <v>0</v>
      </c>
      <c r="I276" s="241">
        <v>0</v>
      </c>
      <c r="J276" s="241">
        <v>0</v>
      </c>
      <c r="K276" s="17"/>
      <c r="L276" s="21"/>
      <c r="M276" s="13"/>
      <c r="N276" s="13"/>
      <c r="O276" s="14"/>
    </row>
    <row r="277" spans="1:15" x14ac:dyDescent="0.2">
      <c r="A277" s="134"/>
      <c r="B277" s="134"/>
      <c r="C277" s="308" t="s">
        <v>269</v>
      </c>
      <c r="D277" s="308"/>
      <c r="E277" s="242">
        <v>1.82</v>
      </c>
      <c r="F277" s="239">
        <v>100717</v>
      </c>
      <c r="G277" s="239">
        <v>115457</v>
      </c>
      <c r="H277" s="239">
        <v>140395</v>
      </c>
      <c r="I277" s="239">
        <v>181625</v>
      </c>
      <c r="J277" s="239">
        <v>199368</v>
      </c>
      <c r="K277" s="17"/>
      <c r="L277" s="243"/>
      <c r="M277" s="244"/>
      <c r="N277" s="13"/>
      <c r="O277" s="14"/>
    </row>
    <row r="278" spans="1:15" x14ac:dyDescent="0.2">
      <c r="A278" s="134"/>
      <c r="B278" s="134"/>
      <c r="C278" s="134"/>
      <c r="D278" s="134" t="s">
        <v>169</v>
      </c>
      <c r="E278" s="134"/>
      <c r="F278" s="240">
        <v>0</v>
      </c>
      <c r="G278" s="241">
        <v>0</v>
      </c>
      <c r="H278" s="241">
        <v>0</v>
      </c>
      <c r="I278" s="241">
        <v>0</v>
      </c>
      <c r="J278" s="241">
        <v>0</v>
      </c>
      <c r="K278" s="17"/>
      <c r="L278" s="245"/>
      <c r="M278" s="244"/>
      <c r="N278" s="13"/>
      <c r="O278" s="14"/>
    </row>
    <row r="279" spans="1:15" x14ac:dyDescent="0.2">
      <c r="A279" s="135"/>
      <c r="B279" s="135"/>
      <c r="C279" s="308" t="s">
        <v>270</v>
      </c>
      <c r="D279" s="308"/>
      <c r="E279" s="242">
        <v>1.82</v>
      </c>
      <c r="F279" s="239">
        <v>100717</v>
      </c>
      <c r="G279" s="239">
        <v>115457</v>
      </c>
      <c r="H279" s="239">
        <v>140395</v>
      </c>
      <c r="I279" s="239">
        <v>181625</v>
      </c>
      <c r="J279" s="239">
        <v>199368</v>
      </c>
      <c r="K279" s="13"/>
      <c r="L279" s="10"/>
      <c r="M279" s="10"/>
      <c r="N279" s="13"/>
      <c r="O279" s="14"/>
    </row>
    <row r="280" spans="1:15" x14ac:dyDescent="0.2">
      <c r="A280" s="134"/>
      <c r="B280" s="134"/>
      <c r="C280" s="135"/>
      <c r="D280" s="134" t="s">
        <v>169</v>
      </c>
      <c r="E280" s="134"/>
      <c r="F280" s="240">
        <v>0</v>
      </c>
      <c r="G280" s="241">
        <v>0</v>
      </c>
      <c r="H280" s="241">
        <v>0</v>
      </c>
      <c r="I280" s="241">
        <v>0</v>
      </c>
      <c r="J280" s="241">
        <v>0</v>
      </c>
      <c r="K280" s="17"/>
      <c r="L280" s="13"/>
      <c r="M280" s="13"/>
      <c r="N280" s="13"/>
      <c r="O280" s="14"/>
    </row>
    <row r="281" spans="1:15" x14ac:dyDescent="0.2">
      <c r="A281" s="134"/>
      <c r="B281" s="134"/>
      <c r="C281" s="246" t="s">
        <v>240</v>
      </c>
      <c r="D281" s="246"/>
      <c r="E281" s="246"/>
      <c r="F281" s="239">
        <v>55339</v>
      </c>
      <c r="G281" s="247">
        <v>63438</v>
      </c>
      <c r="H281" s="247">
        <v>77140</v>
      </c>
      <c r="I281" s="247">
        <v>99794</v>
      </c>
      <c r="J281" s="247">
        <v>109543</v>
      </c>
      <c r="K281" s="17"/>
      <c r="L281" s="244"/>
      <c r="M281" s="244"/>
      <c r="N281" s="13"/>
      <c r="O281" s="14"/>
    </row>
    <row r="282" spans="1:15" x14ac:dyDescent="0.2">
      <c r="A282" s="134"/>
      <c r="B282" s="134"/>
      <c r="C282" s="134" t="s">
        <v>205</v>
      </c>
      <c r="D282" s="134"/>
      <c r="E282" s="134"/>
      <c r="F282" s="240">
        <v>0</v>
      </c>
      <c r="G282" s="240">
        <v>0</v>
      </c>
      <c r="H282" s="240">
        <v>0</v>
      </c>
      <c r="I282" s="240">
        <v>0</v>
      </c>
      <c r="J282" s="240">
        <v>0</v>
      </c>
      <c r="K282" s="17"/>
      <c r="L282" s="244"/>
      <c r="M282" s="244"/>
      <c r="N282" s="13"/>
      <c r="O282" s="14"/>
    </row>
    <row r="283" spans="1:15" x14ac:dyDescent="0.2">
      <c r="A283" s="17"/>
      <c r="B283" s="17"/>
      <c r="C283" s="17"/>
      <c r="D283" s="17"/>
      <c r="E283" s="17"/>
      <c r="F283" s="248"/>
      <c r="G283" s="248"/>
      <c r="H283" s="248"/>
      <c r="I283" s="248"/>
      <c r="J283" s="248"/>
      <c r="K283" s="17"/>
      <c r="L283" s="244"/>
      <c r="M283" s="244"/>
      <c r="N283" s="13"/>
      <c r="O283" s="14"/>
    </row>
    <row r="284" spans="1:15" ht="13.5" thickBot="1" x14ac:dyDescent="0.25">
      <c r="A284" s="307" t="s">
        <v>353</v>
      </c>
      <c r="B284" s="307"/>
      <c r="C284" s="307"/>
      <c r="D284" s="307"/>
      <c r="E284" s="307"/>
      <c r="F284" s="307"/>
      <c r="G284" s="307"/>
      <c r="H284" s="307"/>
      <c r="I284" s="307"/>
      <c r="J284" s="307"/>
      <c r="K284" s="17"/>
      <c r="L284" s="244"/>
      <c r="M284" s="244"/>
      <c r="N284" s="13"/>
      <c r="O284" s="14"/>
    </row>
    <row r="285" spans="1:15" x14ac:dyDescent="0.2">
      <c r="A285" s="295"/>
      <c r="B285" s="295"/>
      <c r="C285" s="305" t="s">
        <v>301</v>
      </c>
      <c r="D285" s="306"/>
      <c r="E285" s="296" t="s">
        <v>300</v>
      </c>
      <c r="F285" s="297" t="s">
        <v>164</v>
      </c>
      <c r="G285" s="297" t="s">
        <v>165</v>
      </c>
      <c r="H285" s="298" t="s">
        <v>166</v>
      </c>
      <c r="I285" s="298" t="s">
        <v>167</v>
      </c>
      <c r="J285" s="297" t="s">
        <v>302</v>
      </c>
      <c r="K285" s="17"/>
      <c r="L285" s="244"/>
      <c r="M285" s="244"/>
      <c r="N285" s="13"/>
      <c r="O285" s="14"/>
    </row>
    <row r="286" spans="1:15" x14ac:dyDescent="0.2">
      <c r="A286" s="295"/>
      <c r="B286" s="295"/>
      <c r="C286" s="299">
        <v>70400</v>
      </c>
      <c r="D286" s="300"/>
      <c r="E286" s="301">
        <v>84500</v>
      </c>
      <c r="F286" s="301">
        <v>99300</v>
      </c>
      <c r="G286" s="301">
        <v>113900</v>
      </c>
      <c r="H286" s="301">
        <v>139900</v>
      </c>
      <c r="I286" s="301">
        <v>162200</v>
      </c>
      <c r="J286" s="301">
        <v>177900</v>
      </c>
      <c r="K286" s="17"/>
      <c r="L286" s="244"/>
      <c r="M286" s="244"/>
      <c r="N286" s="13"/>
      <c r="O286" s="14"/>
    </row>
    <row r="287" spans="1:15" x14ac:dyDescent="0.2">
      <c r="A287" s="17"/>
      <c r="B287" s="17"/>
      <c r="C287" s="249"/>
      <c r="D287" s="250"/>
      <c r="E287" s="249"/>
      <c r="F287" s="251"/>
      <c r="G287" s="251"/>
      <c r="H287" s="251"/>
      <c r="I287" s="251"/>
      <c r="J287" s="251"/>
      <c r="K287" s="17"/>
      <c r="L287" s="244"/>
      <c r="M287" s="244"/>
      <c r="N287" s="13"/>
      <c r="O287" s="14"/>
    </row>
    <row r="288" spans="1:15" x14ac:dyDescent="0.2">
      <c r="A288" s="17" t="s">
        <v>5</v>
      </c>
      <c r="B288" s="17"/>
      <c r="C288" s="94" t="s">
        <v>285</v>
      </c>
      <c r="D288" s="252"/>
      <c r="E288" s="253"/>
      <c r="F288" s="254"/>
      <c r="G288" s="254"/>
      <c r="H288" s="251"/>
      <c r="I288" s="251"/>
      <c r="J288" s="251"/>
      <c r="K288" s="17"/>
      <c r="L288" s="244"/>
      <c r="M288" s="244"/>
      <c r="N288" s="13"/>
      <c r="O288" s="14"/>
    </row>
    <row r="289" spans="1:15" x14ac:dyDescent="0.2">
      <c r="A289" s="17"/>
      <c r="B289" s="17"/>
      <c r="C289" s="13"/>
      <c r="D289" s="17"/>
      <c r="E289" s="17"/>
      <c r="F289" s="248"/>
      <c r="G289" s="248"/>
      <c r="H289" s="248"/>
      <c r="I289" s="248"/>
      <c r="J289" s="248"/>
      <c r="K289" s="17"/>
      <c r="L289" s="244"/>
      <c r="M289" s="244"/>
      <c r="N289" s="13"/>
      <c r="O289" s="14"/>
    </row>
    <row r="290" spans="1:15" x14ac:dyDescent="0.2">
      <c r="A290" s="17"/>
      <c r="B290" s="17"/>
      <c r="C290" s="13"/>
      <c r="D290" s="17"/>
      <c r="E290" s="17"/>
      <c r="F290" s="245"/>
      <c r="G290" s="245"/>
      <c r="H290" s="245"/>
      <c r="I290" s="245"/>
      <c r="J290" s="245"/>
      <c r="K290" s="255"/>
      <c r="L290" s="256"/>
      <c r="M290" s="256"/>
      <c r="N290" s="90"/>
      <c r="O290" s="125"/>
    </row>
    <row r="291" spans="1:15" x14ac:dyDescent="0.2">
      <c r="A291" s="13"/>
      <c r="B291" s="13"/>
      <c r="C291" s="13"/>
      <c r="D291" s="13"/>
      <c r="E291" s="13"/>
      <c r="F291" s="257" t="s">
        <v>170</v>
      </c>
      <c r="G291" s="258" t="s">
        <v>171</v>
      </c>
      <c r="H291" s="258" t="s">
        <v>172</v>
      </c>
      <c r="I291" s="258" t="s">
        <v>173</v>
      </c>
      <c r="J291" s="259" t="s">
        <v>174</v>
      </c>
      <c r="K291" s="260" t="s">
        <v>175</v>
      </c>
      <c r="L291" s="261" t="s">
        <v>176</v>
      </c>
      <c r="M291" s="261"/>
      <c r="N291" s="260" t="s">
        <v>177</v>
      </c>
      <c r="O291" s="125"/>
    </row>
    <row r="292" spans="1:15" x14ac:dyDescent="0.2">
      <c r="A292" s="13"/>
      <c r="B292" s="13"/>
      <c r="C292" s="27" t="s">
        <v>178</v>
      </c>
      <c r="D292" s="13"/>
      <c r="E292" s="13"/>
      <c r="F292" s="262" t="e">
        <f>E202/-(E204+E205+E206)</f>
        <v>#DIV/0!</v>
      </c>
      <c r="G292" s="262" t="e">
        <f>F202/-(F204+F205+F206)</f>
        <v>#DIV/0!</v>
      </c>
      <c r="H292" s="262" t="e">
        <f>G202/-(G204+G205+G206)</f>
        <v>#DIV/0!</v>
      </c>
      <c r="I292" s="262" t="e">
        <f>H202/-(H204+H205+H206)</f>
        <v>#DIV/0!</v>
      </c>
      <c r="J292" s="262" t="e">
        <f>I202/-(I204+I205+I206)</f>
        <v>#DIV/0!</v>
      </c>
      <c r="K292" s="262" t="e">
        <f t="shared" ref="K292:L292" si="75">J202/-(J204+J205+J206)</f>
        <v>#DIV/0!</v>
      </c>
      <c r="L292" s="262" t="e">
        <f t="shared" si="75"/>
        <v>#DIV/0!</v>
      </c>
      <c r="M292" s="262"/>
      <c r="N292" s="262" t="e">
        <f>L202/-(L204+L205+L206)</f>
        <v>#DIV/0!</v>
      </c>
      <c r="O292" s="125"/>
    </row>
    <row r="293" spans="1:15" x14ac:dyDescent="0.2">
      <c r="A293" s="13"/>
      <c r="B293" s="13"/>
      <c r="C293" s="13" t="s">
        <v>179</v>
      </c>
      <c r="D293" s="13"/>
      <c r="E293" s="13"/>
      <c r="F293" s="263" t="e">
        <f>E207/$F$90</f>
        <v>#DIV/0!</v>
      </c>
      <c r="G293" s="263" t="e">
        <f>F207/$F$90</f>
        <v>#DIV/0!</v>
      </c>
      <c r="H293" s="263" t="e">
        <f>G207/$F$90</f>
        <v>#DIV/0!</v>
      </c>
      <c r="I293" s="263" t="e">
        <f>H207/$F$90</f>
        <v>#DIV/0!</v>
      </c>
      <c r="J293" s="263" t="e">
        <f>I207/$F$90</f>
        <v>#DIV/0!</v>
      </c>
      <c r="K293" s="263" t="e">
        <f t="shared" ref="K293:L293" si="76">J207/$F$90</f>
        <v>#DIV/0!</v>
      </c>
      <c r="L293" s="263" t="e">
        <f t="shared" si="76"/>
        <v>#DIV/0!</v>
      </c>
      <c r="M293" s="263"/>
      <c r="N293" s="263" t="e">
        <f>L207/$F$90</f>
        <v>#DIV/0!</v>
      </c>
      <c r="O293" s="125"/>
    </row>
    <row r="294" spans="1:15" x14ac:dyDescent="0.2">
      <c r="A294" s="13"/>
      <c r="B294" s="13"/>
      <c r="C294" s="13" t="s">
        <v>180</v>
      </c>
      <c r="D294" s="13"/>
      <c r="E294" s="13"/>
      <c r="F294" s="264" t="e">
        <f>((E207+F207+G207+H207+I207+J207+K207+L207+E222+F222+G222+H222+I222+J222+K222+L222+E237+F237+G237+H237+I237+J237+K237+L237+E252+F252+G252+H252+I252+J252+K252+L252+E267+F267+G267+H267+I267+J267+K267+L267)/L17)/F90</f>
        <v>#VALUE!</v>
      </c>
      <c r="G294" s="90"/>
      <c r="H294" s="90"/>
      <c r="I294" s="90"/>
      <c r="J294" s="263"/>
      <c r="K294" s="263"/>
      <c r="L294" s="263"/>
      <c r="M294" s="263"/>
      <c r="N294" s="263"/>
      <c r="O294" s="125"/>
    </row>
    <row r="295" spans="1:15" x14ac:dyDescent="0.2">
      <c r="A295" s="13"/>
      <c r="B295" s="13"/>
      <c r="C295" s="13" t="s">
        <v>181</v>
      </c>
      <c r="D295" s="13"/>
      <c r="E295" s="13"/>
      <c r="F295" s="264" t="e">
        <f>((E207+F207+G207+H207+I207+J207+K207+L207+E222+F222+G222+H222+I222+J222+K222+L222+E237+F237+G237+H237+I237+J237+K237+L237+E252+F252+G252+H252+I252+J252+K252+L252+E267+F267+G267+H267+I267+J267+K267+L267)/L17)/(F90+J90+K90+L90)</f>
        <v>#VALUE!</v>
      </c>
      <c r="G295" s="265"/>
      <c r="H295" s="263"/>
      <c r="I295" s="263"/>
      <c r="J295" s="263"/>
      <c r="K295" s="263"/>
      <c r="L295" s="263"/>
      <c r="M295" s="263"/>
      <c r="N295" s="263"/>
      <c r="O295" s="125"/>
    </row>
    <row r="296" spans="1:15" x14ac:dyDescent="0.2">
      <c r="A296" s="13"/>
      <c r="B296" s="13"/>
      <c r="C296" s="27" t="s">
        <v>182</v>
      </c>
      <c r="D296" s="10"/>
      <c r="E296" s="13"/>
      <c r="F296" s="263" t="e">
        <f>SUM($H$90/E27)</f>
        <v>#DIV/0!</v>
      </c>
      <c r="G296" s="90"/>
      <c r="H296" s="90"/>
      <c r="I296" s="90"/>
      <c r="J296" s="90"/>
      <c r="K296" s="90"/>
      <c r="L296" s="91"/>
      <c r="M296" s="91"/>
      <c r="N296" s="90"/>
      <c r="O296" s="125"/>
    </row>
    <row r="297" spans="1:15" x14ac:dyDescent="0.2">
      <c r="A297" s="13"/>
      <c r="B297" s="13"/>
      <c r="C297" s="27" t="s">
        <v>183</v>
      </c>
      <c r="D297" s="10"/>
      <c r="E297" s="13"/>
      <c r="F297" s="263" t="e">
        <f>-(E199+E200+E201)/E198</f>
        <v>#DIV/0!</v>
      </c>
      <c r="G297" s="263" t="e">
        <f>-(F199+F200+F201)/F198</f>
        <v>#DIV/0!</v>
      </c>
      <c r="H297" s="263" t="e">
        <f>-(G199+G200+G201)/G198</f>
        <v>#DIV/0!</v>
      </c>
      <c r="I297" s="263" t="e">
        <f>-(H199+H200+H201)/H198</f>
        <v>#DIV/0!</v>
      </c>
      <c r="J297" s="263" t="e">
        <f>-(I199+I200+I201)/I198</f>
        <v>#DIV/0!</v>
      </c>
      <c r="K297" s="263" t="e">
        <f t="shared" ref="K297:L297" si="77">-(J199+J200+J201)/J198</f>
        <v>#DIV/0!</v>
      </c>
      <c r="L297" s="263" t="e">
        <f t="shared" si="77"/>
        <v>#DIV/0!</v>
      </c>
      <c r="M297" s="263" t="s">
        <v>5</v>
      </c>
      <c r="N297" s="263" t="e">
        <f>-(L199+L200+L201)/L198</f>
        <v>#DIV/0!</v>
      </c>
      <c r="O297" s="125"/>
    </row>
    <row r="298" spans="1:15" x14ac:dyDescent="0.2">
      <c r="A298" s="13"/>
      <c r="B298" s="13"/>
      <c r="C298" s="27" t="s">
        <v>184</v>
      </c>
      <c r="D298" s="10"/>
      <c r="E298" s="13"/>
      <c r="F298" s="263" t="e">
        <f>-(E204+E205+E206)/E198</f>
        <v>#DIV/0!</v>
      </c>
      <c r="G298" s="263" t="e">
        <f>-(F204+F205+F206)/F198</f>
        <v>#DIV/0!</v>
      </c>
      <c r="H298" s="263" t="e">
        <f>-(G204+G205+G206)/G198</f>
        <v>#DIV/0!</v>
      </c>
      <c r="I298" s="263" t="e">
        <f>-(H204+H205+H206)/H198</f>
        <v>#DIV/0!</v>
      </c>
      <c r="J298" s="263" t="e">
        <f>-(I204+I205+I206)/I198</f>
        <v>#DIV/0!</v>
      </c>
      <c r="K298" s="263" t="e">
        <f t="shared" ref="K298:L298" si="78">-(J204+J205+J206)/J198</f>
        <v>#DIV/0!</v>
      </c>
      <c r="L298" s="263" t="e">
        <f t="shared" si="78"/>
        <v>#DIV/0!</v>
      </c>
      <c r="M298" s="263"/>
      <c r="N298" s="263" t="e">
        <f>-(L204+L205+L206)/L198</f>
        <v>#DIV/0!</v>
      </c>
      <c r="O298" s="125"/>
    </row>
    <row r="299" spans="1:15" x14ac:dyDescent="0.2">
      <c r="A299" s="13"/>
      <c r="B299" s="13"/>
      <c r="C299" s="27" t="s">
        <v>185</v>
      </c>
      <c r="D299" s="10"/>
      <c r="E299" s="13"/>
      <c r="F299" s="263" t="e">
        <f>-(E199+E200+E201+E204+E205+E206)/E196</f>
        <v>#DIV/0!</v>
      </c>
      <c r="G299" s="263" t="e">
        <f>-(F199+F200+F201+F204+F205+F206)/F196</f>
        <v>#DIV/0!</v>
      </c>
      <c r="H299" s="263" t="e">
        <f>-(G199+G200+G201+G204+G205+G206)/G196</f>
        <v>#DIV/0!</v>
      </c>
      <c r="I299" s="263" t="e">
        <f>-(H199+H200+H201+H204+H205+H206)/H196</f>
        <v>#DIV/0!</v>
      </c>
      <c r="J299" s="263" t="e">
        <f>-(I199+I200+I201+I204+I205+I206)/I196</f>
        <v>#DIV/0!</v>
      </c>
      <c r="K299" s="263" t="e">
        <f t="shared" ref="K299:L299" si="79">-(J199+J200+J201+J204+J205+J206)/J196</f>
        <v>#DIV/0!</v>
      </c>
      <c r="L299" s="263" t="e">
        <f t="shared" si="79"/>
        <v>#DIV/0!</v>
      </c>
      <c r="M299" s="263"/>
      <c r="N299" s="263" t="e">
        <f>-(L199+L200+L201+L204+L205+L206)/L196</f>
        <v>#DIV/0!</v>
      </c>
      <c r="O299" s="125"/>
    </row>
    <row r="300" spans="1:15" x14ac:dyDescent="0.2">
      <c r="A300" s="13"/>
      <c r="B300" s="13"/>
      <c r="C300" s="13" t="s">
        <v>289</v>
      </c>
      <c r="D300" s="13"/>
      <c r="E300" s="13"/>
      <c r="F300" s="266" t="e">
        <f>(F77+F83)/E24</f>
        <v>#DIV/0!</v>
      </c>
      <c r="G300" s="267" t="s">
        <v>290</v>
      </c>
      <c r="H300" s="35">
        <f>F77+F83</f>
        <v>0</v>
      </c>
      <c r="I300" s="90"/>
      <c r="J300" s="267" t="s">
        <v>281</v>
      </c>
      <c r="K300" s="35">
        <f>F49</f>
        <v>0</v>
      </c>
      <c r="L300" s="90"/>
      <c r="M300" s="90"/>
      <c r="N300" s="90"/>
      <c r="O300" s="125"/>
    </row>
    <row r="301" spans="1:15" x14ac:dyDescent="0.2">
      <c r="A301" s="13"/>
      <c r="B301" s="13"/>
      <c r="C301" s="13"/>
      <c r="D301" s="13"/>
      <c r="E301" s="13"/>
      <c r="F301" s="266" t="s">
        <v>332</v>
      </c>
      <c r="G301" s="90"/>
      <c r="H301" s="35"/>
      <c r="I301" s="90"/>
      <c r="J301" s="90"/>
      <c r="K301" s="35"/>
      <c r="L301" s="90"/>
      <c r="M301" s="90"/>
      <c r="N301" s="90"/>
      <c r="O301" s="125"/>
    </row>
    <row r="302" spans="1:15" ht="13.5" thickBot="1" x14ac:dyDescent="0.25">
      <c r="A302" s="268" t="s">
        <v>220</v>
      </c>
      <c r="B302" s="23"/>
      <c r="C302" s="23"/>
      <c r="D302" s="23"/>
      <c r="E302" s="269"/>
      <c r="F302" s="270"/>
      <c r="G302" s="271"/>
      <c r="H302" s="271"/>
      <c r="I302" s="271" t="s">
        <v>5</v>
      </c>
      <c r="J302" s="272" t="s">
        <v>5</v>
      </c>
      <c r="K302" s="90"/>
      <c r="L302" s="90"/>
      <c r="M302" s="90"/>
      <c r="N302" s="90"/>
      <c r="O302" s="125"/>
    </row>
    <row r="303" spans="1:15" x14ac:dyDescent="0.2">
      <c r="A303" s="273"/>
      <c r="B303" s="274"/>
      <c r="C303" s="274"/>
      <c r="D303" s="274"/>
      <c r="E303" s="274"/>
      <c r="F303" s="275"/>
      <c r="G303" s="275"/>
      <c r="H303" s="255"/>
      <c r="I303" s="276" t="s">
        <v>293</v>
      </c>
      <c r="J303" s="21" t="s">
        <v>294</v>
      </c>
      <c r="K303" s="90"/>
      <c r="L303" s="90"/>
      <c r="M303" s="90"/>
      <c r="N303" s="90"/>
      <c r="O303" s="125"/>
    </row>
    <row r="304" spans="1:15" x14ac:dyDescent="0.2">
      <c r="A304" s="13"/>
      <c r="B304" s="13" t="s">
        <v>186</v>
      </c>
      <c r="C304" s="171" t="s">
        <v>187</v>
      </c>
      <c r="D304" s="171"/>
      <c r="E304" s="171"/>
      <c r="F304" s="170"/>
      <c r="G304" s="170"/>
      <c r="H304" s="170"/>
      <c r="I304" s="277" t="s">
        <v>295</v>
      </c>
      <c r="J304" s="278" t="s">
        <v>296</v>
      </c>
      <c r="K304" s="90"/>
      <c r="L304" s="90"/>
      <c r="M304" s="90"/>
      <c r="N304" s="90"/>
      <c r="O304" s="125"/>
    </row>
    <row r="305" spans="1:15" x14ac:dyDescent="0.2">
      <c r="A305" s="13"/>
      <c r="B305" s="13"/>
      <c r="C305" s="90" t="s">
        <v>362</v>
      </c>
      <c r="D305" s="90"/>
      <c r="E305" s="90"/>
      <c r="F305" s="90"/>
      <c r="G305" s="90"/>
      <c r="H305" s="90"/>
      <c r="I305" s="279" t="e">
        <f>(F69+F70+F71+F72)/(E24-(F69+F70+F71+F72))</f>
        <v>#DIV/0!</v>
      </c>
      <c r="J305" s="280" t="e">
        <f>(F69+F70+F71+F72)/(L120-(F69+F70+F71+F72))</f>
        <v>#DIV/0!</v>
      </c>
      <c r="K305" s="281" t="s">
        <v>291</v>
      </c>
      <c r="L305" s="282"/>
      <c r="M305" s="282"/>
      <c r="N305" s="282"/>
      <c r="O305" s="125"/>
    </row>
    <row r="306" spans="1:15" x14ac:dyDescent="0.2">
      <c r="A306" s="13"/>
      <c r="B306" s="13"/>
      <c r="C306" s="13" t="s">
        <v>196</v>
      </c>
      <c r="D306" s="13"/>
      <c r="E306" s="13"/>
      <c r="F306" s="90"/>
      <c r="G306" s="90"/>
      <c r="H306" s="90"/>
      <c r="I306" s="279" t="e">
        <f>(F41+F69+F70+F71+F72)/(E24-(F41+F69+F70+F71+F72))</f>
        <v>#DIV/0!</v>
      </c>
      <c r="J306" s="280" t="e">
        <f>(F41+F69+F70+F71+F72)/(L120-(F41+F69+F70+F71+F72))</f>
        <v>#DIV/0!</v>
      </c>
      <c r="K306" s="90" t="s">
        <v>210</v>
      </c>
      <c r="L306" s="90"/>
      <c r="M306" s="90"/>
      <c r="N306" s="90"/>
      <c r="O306" s="125"/>
    </row>
    <row r="307" spans="1:15" x14ac:dyDescent="0.2">
      <c r="A307" s="13"/>
      <c r="B307" s="13"/>
      <c r="C307" s="13" t="s">
        <v>288</v>
      </c>
      <c r="D307" s="13"/>
      <c r="E307" s="13"/>
      <c r="F307" s="90"/>
      <c r="G307" s="90"/>
      <c r="H307" s="90"/>
      <c r="I307" s="279" t="e">
        <f>F40/K300</f>
        <v>#DIV/0!</v>
      </c>
      <c r="J307" s="280" t="s">
        <v>5</v>
      </c>
      <c r="K307" s="90"/>
      <c r="L307" s="90"/>
      <c r="M307" s="90"/>
      <c r="N307" s="90"/>
      <c r="O307" s="125"/>
    </row>
    <row r="308" spans="1:15" x14ac:dyDescent="0.2">
      <c r="A308" s="13"/>
      <c r="B308" s="13"/>
      <c r="C308" s="13" t="s">
        <v>287</v>
      </c>
      <c r="D308" s="13"/>
      <c r="E308" s="13"/>
      <c r="F308" s="90"/>
      <c r="G308" s="90"/>
      <c r="H308" s="90"/>
      <c r="I308" s="279" t="e">
        <f>F41/K300</f>
        <v>#DIV/0!</v>
      </c>
      <c r="J308" s="280"/>
      <c r="K308" s="90"/>
      <c r="L308" s="90"/>
      <c r="M308" s="90"/>
      <c r="N308" s="90"/>
      <c r="O308" s="125"/>
    </row>
    <row r="309" spans="1:15" x14ac:dyDescent="0.2">
      <c r="A309" s="13"/>
      <c r="B309" s="13"/>
      <c r="C309" s="13" t="s">
        <v>286</v>
      </c>
      <c r="D309" s="13"/>
      <c r="E309" s="13"/>
      <c r="F309" s="90"/>
      <c r="G309" s="90"/>
      <c r="H309" s="90"/>
      <c r="I309" s="279" t="e">
        <f>F42/K300</f>
        <v>#DIV/0!</v>
      </c>
      <c r="J309" s="280"/>
      <c r="K309" s="90"/>
      <c r="L309" s="90"/>
      <c r="M309" s="90"/>
      <c r="N309" s="90"/>
      <c r="O309" s="125"/>
    </row>
    <row r="310" spans="1:15" x14ac:dyDescent="0.2">
      <c r="A310" s="13"/>
      <c r="B310" s="13"/>
      <c r="C310" s="90" t="s">
        <v>363</v>
      </c>
      <c r="D310" s="90"/>
      <c r="E310" s="90"/>
      <c r="F310" s="90"/>
      <c r="G310" s="90"/>
      <c r="H310" s="90"/>
      <c r="I310" s="279" t="e">
        <f>F72/(E24-F72)</f>
        <v>#DIV/0!</v>
      </c>
      <c r="J310" s="280" t="e">
        <f>F72/(L120-F72)</f>
        <v>#DIV/0!</v>
      </c>
      <c r="K310" s="90" t="s">
        <v>292</v>
      </c>
      <c r="L310" s="90"/>
      <c r="M310" s="90"/>
      <c r="N310" s="90"/>
      <c r="O310" s="125"/>
    </row>
    <row r="311" spans="1:15" x14ac:dyDescent="0.2">
      <c r="A311" s="13"/>
      <c r="B311" s="13"/>
      <c r="C311" s="13"/>
      <c r="D311" s="13"/>
      <c r="E311" s="13"/>
      <c r="F311" s="90"/>
      <c r="G311" s="90"/>
      <c r="H311" s="90"/>
      <c r="I311" s="90"/>
      <c r="J311" s="90"/>
      <c r="K311" s="90"/>
      <c r="L311" s="90"/>
      <c r="M311" s="90"/>
      <c r="N311" s="90"/>
      <c r="O311" s="125"/>
    </row>
    <row r="312" spans="1:15" x14ac:dyDescent="0.2">
      <c r="A312" s="13"/>
      <c r="B312" s="13"/>
      <c r="C312" s="11" t="s">
        <v>330</v>
      </c>
      <c r="D312" s="13"/>
      <c r="E312" s="13"/>
      <c r="F312" s="90"/>
      <c r="G312" s="90"/>
      <c r="H312" s="90"/>
      <c r="I312" s="90"/>
      <c r="J312" s="90"/>
      <c r="K312" s="90"/>
      <c r="L312" s="90"/>
      <c r="M312" s="90"/>
      <c r="N312" s="90"/>
      <c r="O312" s="125"/>
    </row>
    <row r="313" spans="1:15" x14ac:dyDescent="0.2">
      <c r="A313" s="13"/>
      <c r="B313" s="13"/>
      <c r="C313" s="11"/>
      <c r="D313" s="13"/>
      <c r="E313" s="11"/>
      <c r="F313" s="11"/>
      <c r="G313" s="13"/>
      <c r="H313" s="13"/>
      <c r="I313" s="13"/>
      <c r="J313" s="13"/>
      <c r="K313" s="13"/>
      <c r="L313" s="13"/>
      <c r="M313" s="13"/>
      <c r="N313" s="13"/>
      <c r="O313" s="14"/>
    </row>
    <row r="314" spans="1:15" x14ac:dyDescent="0.2">
      <c r="A314" s="13"/>
      <c r="B314" s="13"/>
      <c r="C314" s="13" t="s">
        <v>331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4"/>
    </row>
    <row r="315" spans="1:15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4"/>
    </row>
    <row r="316" spans="1:15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x14ac:dyDescent="0.2">
      <c r="A317" s="14"/>
      <c r="B317" s="14"/>
      <c r="C317" s="288"/>
      <c r="D317" s="289"/>
      <c r="E317" s="290"/>
      <c r="F317" s="290"/>
      <c r="G317" s="290"/>
      <c r="H317" s="290"/>
      <c r="I317" s="290"/>
      <c r="J317" s="290"/>
      <c r="K317" s="14"/>
      <c r="L317" s="14"/>
      <c r="M317" s="14"/>
      <c r="N317" s="14"/>
      <c r="O317" s="14"/>
    </row>
    <row r="318" spans="1:15" x14ac:dyDescent="0.2">
      <c r="A318" s="14"/>
      <c r="B318" s="14"/>
      <c r="C318" s="291"/>
      <c r="D318" s="289"/>
      <c r="E318" s="292"/>
      <c r="F318" s="292"/>
      <c r="G318" s="292"/>
      <c r="H318" s="292"/>
      <c r="I318" s="292"/>
      <c r="J318" s="292"/>
      <c r="K318" s="14"/>
      <c r="L318" s="14"/>
      <c r="M318" s="14"/>
      <c r="N318" s="14"/>
      <c r="O318" s="14"/>
    </row>
    <row r="319" spans="1:15" x14ac:dyDescent="0.2">
      <c r="A319" s="14"/>
      <c r="B319" s="14"/>
      <c r="C319" s="291"/>
      <c r="D319" s="289"/>
      <c r="E319" s="293"/>
      <c r="F319" s="293"/>
      <c r="G319" s="293"/>
      <c r="H319" s="293"/>
      <c r="I319" s="293"/>
      <c r="J319" s="293"/>
      <c r="K319" s="14"/>
      <c r="L319" s="14"/>
      <c r="M319" s="14"/>
      <c r="N319" s="14"/>
      <c r="O319" s="14"/>
    </row>
    <row r="320" spans="1:15" x14ac:dyDescent="0.2">
      <c r="A320" s="14"/>
      <c r="B320" s="14"/>
      <c r="C320" s="291"/>
      <c r="D320" s="289"/>
      <c r="E320" s="294"/>
      <c r="F320" s="294"/>
      <c r="G320" s="294"/>
      <c r="H320" s="294"/>
      <c r="I320" s="294"/>
      <c r="J320" s="294"/>
      <c r="K320" s="14"/>
      <c r="L320" s="14"/>
      <c r="M320" s="14"/>
      <c r="N320" s="14"/>
      <c r="O320" s="14"/>
    </row>
    <row r="321" spans="1:15" x14ac:dyDescent="0.2">
      <c r="A321" s="14"/>
      <c r="B321" s="14"/>
      <c r="C321" s="291"/>
      <c r="D321" s="289"/>
      <c r="E321" s="293"/>
      <c r="F321" s="293"/>
      <c r="G321" s="293"/>
      <c r="H321" s="293"/>
      <c r="I321" s="293"/>
      <c r="J321" s="293"/>
      <c r="K321" s="14"/>
      <c r="L321" s="14"/>
      <c r="M321" s="14"/>
      <c r="N321" s="14"/>
      <c r="O321" s="14"/>
    </row>
    <row r="322" spans="1:15" x14ac:dyDescent="0.2">
      <c r="A322" s="14"/>
      <c r="B322" s="14"/>
      <c r="C322" s="291"/>
      <c r="D322" s="289"/>
      <c r="E322" s="292"/>
      <c r="F322" s="292"/>
      <c r="G322" s="292"/>
      <c r="H322" s="292"/>
      <c r="I322" s="292"/>
      <c r="J322" s="292"/>
      <c r="K322" s="14"/>
      <c r="L322" s="14"/>
      <c r="M322" s="14"/>
      <c r="N322" s="14"/>
      <c r="O322" s="14"/>
    </row>
    <row r="323" spans="1:15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</sheetData>
  <mergeCells count="37">
    <mergeCell ref="A2:N2"/>
    <mergeCell ref="D5:F5"/>
    <mergeCell ref="D8:F8"/>
    <mergeCell ref="G5:K5"/>
    <mergeCell ref="G7:K7"/>
    <mergeCell ref="G8:K8"/>
    <mergeCell ref="A5:C5"/>
    <mergeCell ref="A8:C8"/>
    <mergeCell ref="B28:D28"/>
    <mergeCell ref="J43:O43"/>
    <mergeCell ref="E11:F11"/>
    <mergeCell ref="L19:M19"/>
    <mergeCell ref="M18:N18"/>
    <mergeCell ref="B17:D17"/>
    <mergeCell ref="B22:D22"/>
    <mergeCell ref="B16:D16"/>
    <mergeCell ref="B18:D18"/>
    <mergeCell ref="B19:D19"/>
    <mergeCell ref="B20:D20"/>
    <mergeCell ref="B21:D21"/>
    <mergeCell ref="B11:D11"/>
    <mergeCell ref="B12:D12"/>
    <mergeCell ref="B13:D13"/>
    <mergeCell ref="B14:D14"/>
    <mergeCell ref="B15:D15"/>
    <mergeCell ref="B27:D27"/>
    <mergeCell ref="B23:D23"/>
    <mergeCell ref="B24:D24"/>
    <mergeCell ref="B25:D25"/>
    <mergeCell ref="B26:D26"/>
    <mergeCell ref="D273:E273"/>
    <mergeCell ref="A272:J272"/>
    <mergeCell ref="C285:D285"/>
    <mergeCell ref="A284:J284"/>
    <mergeCell ref="C279:D279"/>
    <mergeCell ref="C277:D277"/>
    <mergeCell ref="C275:D275"/>
  </mergeCells>
  <phoneticPr fontId="0" type="noConversion"/>
  <printOptions horizontalCentered="1" verticalCentered="1" headings="1" gridLines="1" gridLinesSet="0"/>
  <pageMargins left="0.5" right="0.5" top="1" bottom="1" header="0.45" footer="0.5"/>
  <pageSetup scale="71" orientation="landscape" horizontalDpi="1200" verticalDpi="1200" r:id="rId1"/>
  <headerFooter alignWithMargins="0">
    <oddHeader>&amp;C&amp;A</oddHeader>
    <oddFooter>&amp;CPage &amp;P
&amp;Z&amp;F</oddFooter>
  </headerFooter>
  <rowBreaks count="7" manualBreakCount="7">
    <brk id="49" max="13" man="1"/>
    <brk id="86" max="13" man="1"/>
    <brk id="111" max="13" man="1"/>
    <brk id="155" max="13" man="1"/>
    <brk id="193" max="13" man="1"/>
    <brk id="238" max="13" man="1"/>
    <brk id="270" max="13" man="1"/>
  </rowBreaks>
  <ignoredErrors>
    <ignoredError sqref="E18:E19 G52:H55 G80:H83 G85:H85 K91:M91 F103:H103 E122:J122 I153 F169:F177 E208:L208 E223:L223 E238:L238 E253:L253 E268:L268 N292:N293 F292:L293 F294:F300 N297:N299 G297:L299 F179:F185 F187:F193 F166:F167 G32:H49 L119 I307:I310 G58:H77 L143 J310 I305:J306 E26 F159:F164" evalError="1"/>
    <ignoredError sqref="L116" formulaRange="1"/>
    <ignoredError sqref="E27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5980-EC6E-43E5-B7A2-FA212DD4AB88}">
  <dimension ref="A1:N12"/>
  <sheetViews>
    <sheetView workbookViewId="0">
      <selection activeCell="F21" sqref="F21"/>
    </sheetView>
  </sheetViews>
  <sheetFormatPr defaultRowHeight="12.75" x14ac:dyDescent="0.2"/>
  <cols>
    <col min="1" max="1" width="10.85546875" bestFit="1" customWidth="1"/>
    <col min="9" max="9" width="8.7109375" bestFit="1" customWidth="1"/>
    <col min="10" max="10" width="10.85546875" bestFit="1" customWidth="1"/>
    <col min="14" max="14" width="10.28515625" bestFit="1" customWidth="1"/>
  </cols>
  <sheetData>
    <row r="1" spans="1:14" x14ac:dyDescent="0.2">
      <c r="A1" s="327" t="s">
        <v>367</v>
      </c>
      <c r="B1" s="328"/>
      <c r="C1" s="329" t="s">
        <v>368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x14ac:dyDescent="0.2">
      <c r="A2" s="331" t="s">
        <v>369</v>
      </c>
      <c r="B2" s="332">
        <v>1</v>
      </c>
      <c r="C2" s="333" t="s">
        <v>370</v>
      </c>
      <c r="D2" s="333" t="s">
        <v>371</v>
      </c>
      <c r="E2" s="333" t="s">
        <v>372</v>
      </c>
      <c r="H2" s="333"/>
      <c r="I2" s="333"/>
      <c r="J2" s="333"/>
      <c r="K2" s="333"/>
      <c r="L2" s="333"/>
      <c r="M2" s="333"/>
      <c r="N2" s="333"/>
    </row>
    <row r="3" spans="1:14" x14ac:dyDescent="0.2">
      <c r="A3" s="331"/>
      <c r="B3" s="334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x14ac:dyDescent="0.2">
      <c r="A4" s="331" t="s">
        <v>369</v>
      </c>
      <c r="B4" s="332">
        <v>2</v>
      </c>
      <c r="C4" s="333" t="s">
        <v>373</v>
      </c>
      <c r="D4" s="333" t="s">
        <v>374</v>
      </c>
      <c r="E4" s="333" t="s">
        <v>375</v>
      </c>
      <c r="F4" s="335" t="s">
        <v>376</v>
      </c>
      <c r="G4" s="333" t="s">
        <v>377</v>
      </c>
      <c r="H4" s="335" t="s">
        <v>378</v>
      </c>
      <c r="I4" s="333" t="s">
        <v>379</v>
      </c>
      <c r="J4" s="333" t="s">
        <v>380</v>
      </c>
      <c r="K4" s="333" t="s">
        <v>381</v>
      </c>
      <c r="L4" s="333" t="s">
        <v>382</v>
      </c>
      <c r="M4" s="333" t="s">
        <v>383</v>
      </c>
      <c r="N4" s="333" t="s">
        <v>384</v>
      </c>
    </row>
    <row r="5" spans="1:14" x14ac:dyDescent="0.2">
      <c r="A5" s="331"/>
      <c r="B5" s="332"/>
      <c r="C5" s="333" t="s">
        <v>385</v>
      </c>
      <c r="D5" s="333" t="s">
        <v>386</v>
      </c>
      <c r="E5" s="333"/>
      <c r="F5" s="335"/>
      <c r="G5" s="333"/>
      <c r="H5" s="335"/>
      <c r="I5" s="333"/>
      <c r="J5" s="333"/>
      <c r="K5" s="333"/>
      <c r="L5" s="333"/>
      <c r="M5" s="333"/>
      <c r="N5" s="333"/>
    </row>
    <row r="6" spans="1:14" x14ac:dyDescent="0.2">
      <c r="A6" s="331"/>
      <c r="B6" s="334"/>
      <c r="C6" s="333"/>
      <c r="D6" s="333"/>
      <c r="E6" s="333"/>
      <c r="F6" s="333"/>
      <c r="G6" s="333"/>
      <c r="H6" s="333"/>
      <c r="I6" s="333"/>
      <c r="L6" s="333"/>
      <c r="M6" s="333"/>
      <c r="N6" s="333"/>
    </row>
    <row r="7" spans="1:14" x14ac:dyDescent="0.2">
      <c r="A7" s="331" t="s">
        <v>369</v>
      </c>
      <c r="B7" s="332">
        <v>3</v>
      </c>
      <c r="C7" s="333" t="s">
        <v>387</v>
      </c>
      <c r="D7" s="333" t="s">
        <v>388</v>
      </c>
      <c r="E7" s="333" t="s">
        <v>389</v>
      </c>
      <c r="F7" s="333" t="s">
        <v>390</v>
      </c>
      <c r="G7" s="333" t="s">
        <v>391</v>
      </c>
      <c r="H7" s="333" t="s">
        <v>392</v>
      </c>
      <c r="I7" s="333" t="s">
        <v>393</v>
      </c>
      <c r="J7" s="333" t="s">
        <v>394</v>
      </c>
      <c r="K7" s="333" t="s">
        <v>395</v>
      </c>
      <c r="L7" s="333" t="s">
        <v>396</v>
      </c>
      <c r="M7" s="333" t="s">
        <v>397</v>
      </c>
      <c r="N7" s="333" t="s">
        <v>398</v>
      </c>
    </row>
    <row r="8" spans="1:14" x14ac:dyDescent="0.2">
      <c r="A8" s="125"/>
      <c r="B8" s="336"/>
      <c r="C8" s="333" t="s">
        <v>399</v>
      </c>
      <c r="D8" s="333" t="s">
        <v>400</v>
      </c>
      <c r="E8" s="333" t="s">
        <v>401</v>
      </c>
      <c r="F8" s="333" t="s">
        <v>402</v>
      </c>
      <c r="G8" s="333" t="s">
        <v>197</v>
      </c>
      <c r="H8" s="333" t="s">
        <v>403</v>
      </c>
      <c r="I8" s="333" t="s">
        <v>404</v>
      </c>
      <c r="J8" s="333" t="s">
        <v>405</v>
      </c>
      <c r="K8" s="333" t="s">
        <v>406</v>
      </c>
      <c r="L8" s="333" t="s">
        <v>407</v>
      </c>
      <c r="M8" s="333" t="s">
        <v>408</v>
      </c>
      <c r="N8" s="333" t="s">
        <v>409</v>
      </c>
    </row>
    <row r="9" spans="1:14" x14ac:dyDescent="0.2">
      <c r="A9" s="125"/>
      <c r="B9" s="336"/>
      <c r="C9" s="333" t="s">
        <v>410</v>
      </c>
      <c r="D9" s="333" t="s">
        <v>411</v>
      </c>
      <c r="E9" s="333" t="s">
        <v>412</v>
      </c>
      <c r="F9" s="333" t="s">
        <v>413</v>
      </c>
      <c r="G9" s="333" t="s">
        <v>414</v>
      </c>
      <c r="H9" s="333" t="s">
        <v>415</v>
      </c>
      <c r="I9" s="333" t="s">
        <v>416</v>
      </c>
      <c r="J9" s="333" t="s">
        <v>417</v>
      </c>
      <c r="K9" s="333" t="s">
        <v>418</v>
      </c>
      <c r="L9" s="333" t="s">
        <v>419</v>
      </c>
      <c r="M9" s="333" t="s">
        <v>420</v>
      </c>
      <c r="N9" s="333" t="s">
        <v>421</v>
      </c>
    </row>
    <row r="10" spans="1:14" x14ac:dyDescent="0.2">
      <c r="A10" s="125"/>
      <c r="B10" s="336"/>
      <c r="C10" s="333" t="s">
        <v>422</v>
      </c>
      <c r="D10" s="333" t="s">
        <v>423</v>
      </c>
      <c r="E10" s="333" t="s">
        <v>424</v>
      </c>
      <c r="F10" s="333" t="s">
        <v>425</v>
      </c>
      <c r="G10" s="333" t="s">
        <v>426</v>
      </c>
      <c r="H10" s="333" t="s">
        <v>427</v>
      </c>
      <c r="I10" s="333" t="s">
        <v>428</v>
      </c>
      <c r="J10" s="333" t="s">
        <v>429</v>
      </c>
    </row>
    <row r="11" spans="1:14" x14ac:dyDescent="0.2">
      <c r="A11" s="125"/>
      <c r="B11" s="336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</row>
    <row r="12" spans="1:14" x14ac:dyDescent="0.2">
      <c r="A12" s="331" t="s">
        <v>430</v>
      </c>
      <c r="B12" s="336">
        <v>4</v>
      </c>
      <c r="C12" s="333" t="s">
        <v>431</v>
      </c>
      <c r="D12" s="333" t="s">
        <v>432</v>
      </c>
      <c r="E12" s="333" t="s">
        <v>433</v>
      </c>
      <c r="F12" s="333" t="s">
        <v>434</v>
      </c>
      <c r="G12" s="333" t="s">
        <v>435</v>
      </c>
      <c r="H12" s="333"/>
      <c r="I12" s="333"/>
      <c r="J12" s="333"/>
      <c r="K12" s="333"/>
      <c r="L12" s="333"/>
      <c r="M12" s="333"/>
      <c r="N12" s="3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CHDP PRO FORMA</vt:lpstr>
      <vt:lpstr>Zones </vt:lpstr>
      <vt:lpstr>'2023 CHDP PRO 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Heckenlaible</dc:creator>
  <cp:lastModifiedBy>Chas Olson</cp:lastModifiedBy>
  <cp:lastPrinted>2015-04-21T19:22:04Z</cp:lastPrinted>
  <dcterms:created xsi:type="dcterms:W3CDTF">1998-04-20T13:17:55Z</dcterms:created>
  <dcterms:modified xsi:type="dcterms:W3CDTF">2023-03-23T19:13:01Z</dcterms:modified>
</cp:coreProperties>
</file>